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autoCompressPictures="0"/>
  <bookViews>
    <workbookView xWindow="0" yWindow="0" windowWidth="20730" windowHeight="11760" activeTab="1"/>
  </bookViews>
  <sheets>
    <sheet name="Koondtabel" sheetId="4" r:id="rId1"/>
    <sheet name="Eesmärgid, meetmed ja tegevused" sheetId="1" r:id="rId2"/>
    <sheet name="Lühendid ja vastutajad" sheetId="3" r:id="rId3"/>
    <sheet name="Sheet1" sheetId="5" r:id="rId4"/>
  </sheets>
  <definedNames>
    <definedName name="_xlnm._FilterDatabase" localSheetId="1" hidden="1">'Eesmärgid, meetmed ja tegevused'!$B$1:$S$1</definedName>
    <definedName name="Z_EF81B7C9_C50F_41AA_BEC6_B4EFD1588AAD_.wvu.FilterData" localSheetId="1" hidden="1">'Eesmärgid, meetmed ja tegevused'!$B$1:$S$1</definedName>
  </definedNames>
  <calcPr calcId="125725" concurrentCalc="0"/>
  <customWorkbookViews>
    <customWorkbookView name="User - Personal View" guid="{EF81B7C9-C50F-41AA-BEC6-B4EFD1588AAD}" mergeInterval="0" personalView="1" maximized="1" xWindow="-1928" yWindow="-8" windowWidth="1936" windowHeight="1096" activeSheetId="1" showComments="commIndAndComment"/>
  </customWorkbookViews>
  <extLst xmlns:x15="http://schemas.microsoft.com/office/spreadsheetml/2010/11/main">
    <ext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M114" i="1"/>
  <c r="N114"/>
  <c r="M118"/>
  <c r="N118"/>
  <c r="M122"/>
  <c r="N122"/>
  <c r="M125"/>
  <c r="N125"/>
  <c r="M128"/>
  <c r="N128"/>
  <c r="M131"/>
  <c r="N131"/>
  <c r="M135"/>
  <c r="N135"/>
  <c r="N112"/>
  <c r="M140"/>
  <c r="N140"/>
  <c r="L143"/>
  <c r="M143"/>
  <c r="N143"/>
  <c r="I146"/>
  <c r="J146"/>
  <c r="K146"/>
  <c r="L146"/>
  <c r="M146"/>
  <c r="N146"/>
  <c r="L149"/>
  <c r="M149"/>
  <c r="N149"/>
  <c r="N138"/>
  <c r="N111"/>
  <c r="N10"/>
  <c r="N13"/>
  <c r="M16"/>
  <c r="N16"/>
  <c r="M19"/>
  <c r="N19"/>
  <c r="M22"/>
  <c r="N22"/>
  <c r="N25"/>
  <c r="N6"/>
  <c r="M30"/>
  <c r="N30"/>
  <c r="N36"/>
  <c r="M39"/>
  <c r="N39"/>
  <c r="M42"/>
  <c r="N42"/>
  <c r="N45"/>
  <c r="N48"/>
  <c r="N51"/>
  <c r="N28"/>
  <c r="N5"/>
  <c r="L58"/>
  <c r="N58"/>
  <c r="L63"/>
  <c r="M63"/>
  <c r="N63"/>
  <c r="L70"/>
  <c r="L71"/>
  <c r="L68"/>
  <c r="M68"/>
  <c r="N68"/>
  <c r="L74"/>
  <c r="L72"/>
  <c r="M72"/>
  <c r="N72"/>
  <c r="I75"/>
  <c r="J75"/>
  <c r="K75"/>
  <c r="L75"/>
  <c r="M75"/>
  <c r="N75"/>
  <c r="L81"/>
  <c r="M81"/>
  <c r="N81"/>
  <c r="L84"/>
  <c r="M84"/>
  <c r="N84"/>
  <c r="L87"/>
  <c r="M87"/>
  <c r="N87"/>
  <c r="L90"/>
  <c r="M90"/>
  <c r="N90"/>
  <c r="M93"/>
  <c r="N93"/>
  <c r="M96"/>
  <c r="N96"/>
  <c r="M99"/>
  <c r="N99"/>
  <c r="M102"/>
  <c r="N102"/>
  <c r="M105"/>
  <c r="N105"/>
  <c r="M108"/>
  <c r="N108"/>
  <c r="N55"/>
  <c r="N54"/>
  <c r="N3"/>
  <c r="I6"/>
  <c r="I28"/>
  <c r="I5"/>
  <c r="I58"/>
  <c r="I68"/>
  <c r="I72"/>
  <c r="I81"/>
  <c r="I90"/>
  <c r="I55"/>
  <c r="I54"/>
  <c r="I112"/>
  <c r="I149"/>
  <c r="I138"/>
  <c r="I111"/>
  <c r="I3"/>
  <c r="D10" i="4"/>
  <c r="D11"/>
  <c r="D12"/>
  <c r="D13"/>
  <c r="D14"/>
  <c r="D15"/>
  <c r="D16"/>
  <c r="D17"/>
  <c r="D18"/>
  <c r="J28" i="1"/>
  <c r="J5"/>
  <c r="J72"/>
  <c r="J81"/>
  <c r="J87"/>
  <c r="J90"/>
  <c r="J55"/>
  <c r="J54"/>
  <c r="J112"/>
  <c r="J149"/>
  <c r="J138"/>
  <c r="J111"/>
  <c r="J3"/>
  <c r="E10" i="4"/>
  <c r="E11"/>
  <c r="E12"/>
  <c r="J33" i="1"/>
  <c r="E13" i="4"/>
  <c r="E14"/>
  <c r="E15"/>
  <c r="E16"/>
  <c r="E17"/>
  <c r="E18"/>
  <c r="K6" i="1"/>
  <c r="K28"/>
  <c r="K5"/>
  <c r="K63"/>
  <c r="K68"/>
  <c r="K72"/>
  <c r="K81"/>
  <c r="K87"/>
  <c r="K90"/>
  <c r="K55"/>
  <c r="K54"/>
  <c r="K112"/>
  <c r="K149"/>
  <c r="K138"/>
  <c r="K111"/>
  <c r="K3"/>
  <c r="F10" i="4"/>
  <c r="F11"/>
  <c r="F12"/>
  <c r="K33" i="1"/>
  <c r="F13" i="4"/>
  <c r="F14"/>
  <c r="F15"/>
  <c r="F16"/>
  <c r="F17"/>
  <c r="F18"/>
  <c r="H6" i="1"/>
  <c r="H28"/>
  <c r="H5"/>
  <c r="H58"/>
  <c r="H72"/>
  <c r="H81"/>
  <c r="H90"/>
  <c r="H55"/>
  <c r="H54"/>
  <c r="H112"/>
  <c r="H149"/>
  <c r="H138"/>
  <c r="H111"/>
  <c r="H3"/>
  <c r="L3"/>
  <c r="G10" i="4"/>
  <c r="G11"/>
  <c r="L79" i="1"/>
  <c r="L28"/>
  <c r="L55"/>
  <c r="L54"/>
  <c r="L77"/>
  <c r="L86"/>
  <c r="L89"/>
  <c r="L92"/>
  <c r="L111"/>
  <c r="L112"/>
  <c r="L138"/>
  <c r="L145"/>
  <c r="G12" i="4"/>
  <c r="G13"/>
  <c r="G14"/>
  <c r="G15"/>
  <c r="G16"/>
  <c r="G17"/>
  <c r="G18"/>
  <c r="M6" i="1"/>
  <c r="M28"/>
  <c r="M5"/>
  <c r="M55"/>
  <c r="M54"/>
  <c r="M112"/>
  <c r="M138"/>
  <c r="M111"/>
  <c r="M3"/>
  <c r="H10" i="4"/>
  <c r="H11"/>
  <c r="H12"/>
  <c r="H13"/>
  <c r="H14"/>
  <c r="H15"/>
  <c r="H16"/>
  <c r="H17"/>
  <c r="H18"/>
  <c r="I10"/>
  <c r="N21" i="1"/>
  <c r="N151"/>
  <c r="I11" i="4"/>
  <c r="N24" i="1"/>
  <c r="N27"/>
  <c r="N38"/>
  <c r="N41"/>
  <c r="N12"/>
  <c r="N15"/>
  <c r="N18"/>
  <c r="N32"/>
  <c r="N33"/>
  <c r="N35"/>
  <c r="N44"/>
  <c r="N47"/>
  <c r="N50"/>
  <c r="N53"/>
  <c r="N60"/>
  <c r="N61"/>
  <c r="N62"/>
  <c r="N65"/>
  <c r="N66"/>
  <c r="N67"/>
  <c r="N70"/>
  <c r="N71"/>
  <c r="N74"/>
  <c r="N77"/>
  <c r="N79"/>
  <c r="N80"/>
  <c r="N83"/>
  <c r="N86"/>
  <c r="N89"/>
  <c r="N92"/>
  <c r="N95"/>
  <c r="N98"/>
  <c r="N101"/>
  <c r="N104"/>
  <c r="N107"/>
  <c r="N110"/>
  <c r="N116"/>
  <c r="N117"/>
  <c r="N120"/>
  <c r="N121"/>
  <c r="N124"/>
  <c r="N127"/>
  <c r="N130"/>
  <c r="N133"/>
  <c r="N134"/>
  <c r="N137"/>
  <c r="N142"/>
  <c r="N145"/>
  <c r="N148"/>
  <c r="I12" i="4"/>
  <c r="I13"/>
  <c r="I14"/>
  <c r="I15"/>
  <c r="I16"/>
  <c r="I17"/>
  <c r="I18"/>
  <c r="C10"/>
  <c r="C11"/>
  <c r="C12"/>
  <c r="C13"/>
  <c r="C14"/>
  <c r="C15"/>
  <c r="C16"/>
  <c r="C17"/>
  <c r="C18"/>
  <c r="A19"/>
  <c r="I155" i="1"/>
  <c r="I154"/>
  <c r="I172"/>
  <c r="I170"/>
  <c r="I176"/>
  <c r="I191"/>
  <c r="I184"/>
  <c r="I169"/>
  <c r="I204"/>
  <c r="I203"/>
  <c r="I228"/>
  <c r="I226"/>
  <c r="I225"/>
  <c r="I241"/>
  <c r="I240"/>
  <c r="I152"/>
  <c r="D20" i="4"/>
  <c r="D21"/>
  <c r="D22"/>
  <c r="D23"/>
  <c r="D24"/>
  <c r="D25"/>
  <c r="J155" i="1"/>
  <c r="J154"/>
  <c r="J172"/>
  <c r="J170"/>
  <c r="J176"/>
  <c r="J191"/>
  <c r="J184"/>
  <c r="J169"/>
  <c r="J204"/>
  <c r="J203"/>
  <c r="J228"/>
  <c r="J226"/>
  <c r="J225"/>
  <c r="J241"/>
  <c r="J240"/>
  <c r="J152"/>
  <c r="E20" i="4"/>
  <c r="E21"/>
  <c r="E22"/>
  <c r="E23"/>
  <c r="E24"/>
  <c r="E25"/>
  <c r="K155" i="1"/>
  <c r="K154"/>
  <c r="K172"/>
  <c r="K170"/>
  <c r="K176"/>
  <c r="K191"/>
  <c r="K184"/>
  <c r="K169"/>
  <c r="K204"/>
  <c r="K203"/>
  <c r="K228"/>
  <c r="K226"/>
  <c r="K225"/>
  <c r="K241"/>
  <c r="K240"/>
  <c r="K152"/>
  <c r="F20" i="4"/>
  <c r="F21"/>
  <c r="F22"/>
  <c r="F23"/>
  <c r="F24"/>
  <c r="F25"/>
  <c r="H155" i="1"/>
  <c r="H154"/>
  <c r="H172"/>
  <c r="H170"/>
  <c r="H176"/>
  <c r="H184"/>
  <c r="H169"/>
  <c r="H204"/>
  <c r="H203"/>
  <c r="H226"/>
  <c r="H225"/>
  <c r="H241"/>
  <c r="H240"/>
  <c r="H152"/>
  <c r="L152"/>
  <c r="G20" i="4"/>
  <c r="L193" i="1"/>
  <c r="L194"/>
  <c r="L234"/>
  <c r="G21" i="4"/>
  <c r="L174" i="1"/>
  <c r="L175"/>
  <c r="G22" i="4"/>
  <c r="G23"/>
  <c r="G24"/>
  <c r="G25"/>
  <c r="M155" i="1"/>
  <c r="M154"/>
  <c r="M172"/>
  <c r="M170"/>
  <c r="M176"/>
  <c r="M184"/>
  <c r="M195"/>
  <c r="M169"/>
  <c r="M204"/>
  <c r="M203"/>
  <c r="M231"/>
  <c r="M228"/>
  <c r="M226"/>
  <c r="M225"/>
  <c r="M241"/>
  <c r="M240"/>
  <c r="M152"/>
  <c r="H20" i="4"/>
  <c r="H21"/>
  <c r="H22"/>
  <c r="H23"/>
  <c r="H24"/>
  <c r="H25"/>
  <c r="I19"/>
  <c r="L160" i="1"/>
  <c r="N160"/>
  <c r="N163"/>
  <c r="N166"/>
  <c r="N155"/>
  <c r="N154"/>
  <c r="L172"/>
  <c r="N172"/>
  <c r="N170"/>
  <c r="N178"/>
  <c r="L181"/>
  <c r="N181"/>
  <c r="N176"/>
  <c r="N186"/>
  <c r="L191"/>
  <c r="N191"/>
  <c r="N184"/>
  <c r="N197"/>
  <c r="N200"/>
  <c r="N195"/>
  <c r="N169"/>
  <c r="N206"/>
  <c r="N209"/>
  <c r="N212"/>
  <c r="N215"/>
  <c r="N218"/>
  <c r="N222"/>
  <c r="N204"/>
  <c r="N203"/>
  <c r="L228"/>
  <c r="N228"/>
  <c r="L232"/>
  <c r="N232"/>
  <c r="N226"/>
  <c r="N237"/>
  <c r="N235"/>
  <c r="N225"/>
  <c r="L240"/>
  <c r="N240"/>
  <c r="N152"/>
  <c r="I20" i="4"/>
  <c r="N162" i="1"/>
  <c r="N165"/>
  <c r="N168"/>
  <c r="N180"/>
  <c r="N174"/>
  <c r="N175"/>
  <c r="N183"/>
  <c r="N188"/>
  <c r="N189"/>
  <c r="N190"/>
  <c r="N193"/>
  <c r="N194"/>
  <c r="N199"/>
  <c r="N202"/>
  <c r="N208"/>
  <c r="N211"/>
  <c r="N214"/>
  <c r="N217"/>
  <c r="N220"/>
  <c r="N221"/>
  <c r="N224"/>
  <c r="N230"/>
  <c r="N231"/>
  <c r="N234"/>
  <c r="N239"/>
  <c r="L241"/>
  <c r="N241"/>
  <c r="N243"/>
  <c r="N245"/>
  <c r="N246"/>
  <c r="N248"/>
  <c r="I21" i="4"/>
  <c r="I22"/>
  <c r="I23"/>
  <c r="I24"/>
  <c r="I25"/>
  <c r="C20"/>
  <c r="C21"/>
  <c r="C22"/>
  <c r="C23"/>
  <c r="C24"/>
  <c r="C25"/>
  <c r="C27"/>
  <c r="D27"/>
  <c r="E27"/>
  <c r="F27"/>
  <c r="G27"/>
  <c r="H27"/>
  <c r="I27"/>
  <c r="I26"/>
  <c r="B26"/>
  <c r="A26"/>
  <c r="B19"/>
  <c r="D4"/>
  <c r="E4"/>
  <c r="F4"/>
  <c r="G4"/>
  <c r="H4"/>
  <c r="I4"/>
  <c r="D5"/>
  <c r="E5"/>
  <c r="F5"/>
  <c r="G5"/>
  <c r="H5"/>
  <c r="I5"/>
  <c r="C5"/>
  <c r="C4"/>
  <c r="D6"/>
  <c r="E6"/>
  <c r="F6"/>
  <c r="G6"/>
  <c r="H6"/>
  <c r="I6"/>
  <c r="C6"/>
  <c r="M2" i="1"/>
  <c r="N2"/>
  <c r="L2"/>
  <c r="K2"/>
  <c r="J2"/>
  <c r="I2"/>
  <c r="H2"/>
  <c r="L226"/>
  <c r="L225"/>
  <c r="L204"/>
  <c r="L203"/>
  <c r="L184"/>
  <c r="L176"/>
  <c r="L170"/>
  <c r="L169"/>
  <c r="L155"/>
  <c r="L154"/>
  <c r="L6"/>
  <c r="L5"/>
</calcChain>
</file>

<file path=xl/sharedStrings.xml><?xml version="1.0" encoding="utf-8"?>
<sst xmlns="http://schemas.openxmlformats.org/spreadsheetml/2006/main" count="1317" uniqueCount="911">
  <si>
    <t>EA liik</t>
  </si>
  <si>
    <t>EA konto</t>
  </si>
  <si>
    <t>Toetus</t>
  </si>
  <si>
    <t>COFOG</t>
  </si>
  <si>
    <t>Kaastäitja</t>
  </si>
  <si>
    <t>Algtase (aasta)</t>
  </si>
  <si>
    <t>MKM</t>
  </si>
  <si>
    <t>Alaeesmärk</t>
  </si>
  <si>
    <t>SiM</t>
  </si>
  <si>
    <t>KOV</t>
  </si>
  <si>
    <t>KeM</t>
  </si>
  <si>
    <t>KaM</t>
  </si>
  <si>
    <t>SoM</t>
  </si>
  <si>
    <t>RaM</t>
  </si>
  <si>
    <t>maaomanikud</t>
  </si>
  <si>
    <t>omanikud</t>
  </si>
  <si>
    <t>KuM</t>
  </si>
  <si>
    <t>Periood 2021-2030</t>
  </si>
  <si>
    <t>m.T.1.1.1</t>
  </si>
  <si>
    <t>m.T.1.1.2</t>
  </si>
  <si>
    <t xml:space="preserve">Eesmärgid/Indikaatorid/Valitsemisalad </t>
  </si>
  <si>
    <t>sh MKM valitsemisala</t>
  </si>
  <si>
    <t>Päästeamet</t>
  </si>
  <si>
    <r>
      <t xml:space="preserve">Algtase </t>
    </r>
    <r>
      <rPr>
        <i/>
        <sz val="10"/>
        <color indexed="8"/>
        <rFont val="Arial Narrow"/>
        <family val="2"/>
        <charset val="186"/>
      </rPr>
      <t>(aasta)</t>
    </r>
  </si>
  <si>
    <t>Periood 2017-2020</t>
  </si>
  <si>
    <t>sh KeM valitsemisala</t>
  </si>
  <si>
    <t>sh RaM valitsemisala</t>
  </si>
  <si>
    <t>sh SiM valitsemisala</t>
  </si>
  <si>
    <t>sh KOV-id</t>
  </si>
  <si>
    <t>Kokku (periood 2017-2030)</t>
  </si>
  <si>
    <t>Veterinaar- ja Toiduamet</t>
  </si>
  <si>
    <t>VTA</t>
  </si>
  <si>
    <t>Välisministeerium</t>
  </si>
  <si>
    <t>VM</t>
  </si>
  <si>
    <t>Sotsiaalministeerium</t>
  </si>
  <si>
    <t>Siseministeerium</t>
  </si>
  <si>
    <t>PäA</t>
  </si>
  <si>
    <t>Põllumajandusuuringute Keskus</t>
  </si>
  <si>
    <t>PMK</t>
  </si>
  <si>
    <t>Põllumajandusamet</t>
  </si>
  <si>
    <t>PMA</t>
  </si>
  <si>
    <t>Majandus- ja Kommunikatsiooniministeerium</t>
  </si>
  <si>
    <t>Maaeluministeerium</t>
  </si>
  <si>
    <t>MeM</t>
  </si>
  <si>
    <t>Kohalik omavalitsus</t>
  </si>
  <si>
    <t>Keskkonnainspektsioon</t>
  </si>
  <si>
    <t>KKI</t>
  </si>
  <si>
    <t>Keskkonnaamet</t>
  </si>
  <si>
    <t>KKA</t>
  </si>
  <si>
    <t>Keskkonnaministeerium</t>
  </si>
  <si>
    <t>Keskkonnaagentuur</t>
  </si>
  <si>
    <t>KAUR</t>
  </si>
  <si>
    <t>Haridus- ja Teadusministeerium</t>
  </si>
  <si>
    <t>HTM</t>
  </si>
  <si>
    <t>Eesti Jahimeeste Selts</t>
  </si>
  <si>
    <t>EJS</t>
  </si>
  <si>
    <t>2.6.2</t>
  </si>
  <si>
    <t>3.5.1</t>
  </si>
  <si>
    <t>Teave kättesaadav</t>
  </si>
  <si>
    <t>Uuring teostatud</t>
  </si>
  <si>
    <t>RMK</t>
  </si>
  <si>
    <t>ETAg</t>
  </si>
  <si>
    <t>KIK</t>
  </si>
  <si>
    <t>Rahandusministeerium</t>
  </si>
  <si>
    <t>ministeeriumid</t>
  </si>
  <si>
    <t>EAS</t>
  </si>
  <si>
    <t>Kindlustuspoliitika osakond</t>
  </si>
  <si>
    <t>Maanteeamet</t>
  </si>
  <si>
    <t>Võtmevaldkond/valdkond/eesmärk/alaeesmärk/meede/tegevus</t>
  </si>
  <si>
    <t>Vastutaja</t>
  </si>
  <si>
    <t>Algtase (aasta)/rahastusallikas</t>
  </si>
  <si>
    <t>Seos teiste (valdkonna) arengukavadega, (valdkonna) eesmärkide, meetmete ja tegevustega</t>
  </si>
  <si>
    <t>Tegevuse täpsem kirjeldus ja selgitus/indikaator/tulemus</t>
  </si>
  <si>
    <t>Indikaator/tulemus</t>
  </si>
  <si>
    <t>Periood 2017-2030</t>
  </si>
  <si>
    <t>TARISTU JA ENERGEETIKA</t>
  </si>
  <si>
    <t>TARISTU</t>
  </si>
  <si>
    <t>e.T.</t>
  </si>
  <si>
    <t>Taristu kasutajate rahulolu indeks</t>
  </si>
  <si>
    <t>Tehnilised tugisüsteemid</t>
  </si>
  <si>
    <t>e.T.1.1</t>
  </si>
  <si>
    <t xml:space="preserve">Kliimamuutustest tulenevate mõjudega arvestamine sademevee kogumissüsteemide planeerimisel. </t>
  </si>
  <si>
    <t>Käsitlemine sademevee strateegiates, arengu- ja tegevuskavades et tagada sademevee kogumisüsteemi valmisolek suurematele sademete kogustele.</t>
  </si>
  <si>
    <t>Käsitletud üksikutes straeegiates, arengu- ja tegevuskavades (2015).</t>
  </si>
  <si>
    <t>Käsitlemine strateegiates, arengu- ja tegevuskavades on paranenud</t>
  </si>
  <si>
    <t>1.1.1.1</t>
  </si>
  <si>
    <t xml:space="preserve">Sademevee kogumissüsteemide planeerimisel kliimamutuste mõjude arvestamisega </t>
  </si>
  <si>
    <t>Suureneva sademehulgaga arvestamine linnaplaneerimisel (sh rohealade suurendamine)</t>
  </si>
  <si>
    <t>Tagada sademevee keskkonnaefektiivsem linnakeskkond mis tuleks toime suurenenud sademete hulgaga.</t>
  </si>
  <si>
    <t>Ei käsitleta (2015).</t>
  </si>
  <si>
    <t>Linnaplaneeringutest käsitletud</t>
  </si>
  <si>
    <t>1.1.2.1</t>
  </si>
  <si>
    <t xml:space="preserve">Muudatus planeerimisseaduses </t>
  </si>
  <si>
    <t>m.T.1.1.3</t>
  </si>
  <si>
    <t xml:space="preserve">Teavitada hajaasutustes kliimamuutustest tulenevaid mõjusid lokaalsele kanalisatsioonile ja kaevudele. </t>
  </si>
  <si>
    <t>Tagada lokaalse kanalisatsiooni taristu toimimine suurenenud sademekoguste puhul.</t>
  </si>
  <si>
    <t>Teave puudub (2015).</t>
  </si>
  <si>
    <t xml:space="preserve">1.1.3.1 </t>
  </si>
  <si>
    <t xml:space="preserve">Teavitustöö </t>
  </si>
  <si>
    <t>m.T.1.1.5</t>
  </si>
  <si>
    <t xml:space="preserve">Välja selgitada kliimamuutuste mõju lokaalsele kanalisatsioonile ja puurkaevudele ning täiendada vastavalt Veeseadust. </t>
  </si>
  <si>
    <t>Uuring puudub (2015).</t>
  </si>
  <si>
    <t xml:space="preserve">Uuringu olemasolu </t>
  </si>
  <si>
    <t>1.1.5.1</t>
  </si>
  <si>
    <t>Uuringu läbiviimine</t>
  </si>
  <si>
    <t>m.T.1.1.6</t>
  </si>
  <si>
    <t>Tagada elektrivõrgu toimimine kõikides kliimaoludes.</t>
  </si>
  <si>
    <t>Standardid üle vaatamata (2015).</t>
  </si>
  <si>
    <t>Standardid üle vaadatud</t>
  </si>
  <si>
    <t>1.1.6.1</t>
  </si>
  <si>
    <t>Standardite ülevaatamine</t>
  </si>
  <si>
    <t>m.T.1.1.7</t>
  </si>
  <si>
    <t xml:space="preserve">Täiendada Seadme ohutuse seadust või samaväärne õigusakt selliselt, et seadmed oleksid ohutud ka vaatamata kliimamuutustest tingitud ilmastikule. </t>
  </si>
  <si>
    <t>Nõuded täiendamata (2015).</t>
  </si>
  <si>
    <t>Nõuded täiendatud</t>
  </si>
  <si>
    <t>1.1.7.1</t>
  </si>
  <si>
    <t xml:space="preserve">Õigusakti täiendamine </t>
  </si>
  <si>
    <t xml:space="preserve">MKM </t>
  </si>
  <si>
    <t>e.T.1.2</t>
  </si>
  <si>
    <t>Kevadise raskeveokite massipiiranguga riigimaanteede kogupikkus (km) lüheneb.</t>
  </si>
  <si>
    <t>3000 km (2015)</t>
  </si>
  <si>
    <t>Kevadise raskeveokite massipiiranguga riigimaanteede kogupikkus &lt; 3000 km (ei ületa 3000 km)</t>
  </si>
  <si>
    <t>m.T.1.2.11</t>
  </si>
  <si>
    <t>Planeeringutes kõvakattega alade vähendamine, olemasoleva liikumiskeskkonna katete rekonstrueerimine; juhendite ja standardite väljatöötamine, vähendamispotentsiaalsete alade kaardistamine.</t>
  </si>
  <si>
    <t>Seadusemuudatus sisse viidud, juhendid koostatud ning parkimisalade nõudlust piiratud</t>
  </si>
  <si>
    <t xml:space="preserve">1.2.11.1 </t>
  </si>
  <si>
    <t>Planerimisseaduse täiendamine kõvakattega alade ehitamise piiramise nõuetega</t>
  </si>
  <si>
    <t xml:space="preserve">1.2.11.2 </t>
  </si>
  <si>
    <t>Kõvakattega alade ehitamise vältimise planeeringunõuete juhendite koostamine, koolitus ja teavitus</t>
  </si>
  <si>
    <t xml:space="preserve">Alates 2018, soovituslikult eelarve lisada uude Transpordi arengukava rakendusplaani. Toetab Transpordi arengukava 1. eesmärki „Mugav ja nutikas liikumiskeskkond“). </t>
  </si>
  <si>
    <t xml:space="preserve">Eelarve lisandub TAK arengukava 2014-2020“ rakendusplaanile (2014-2017) ning toetab arengukava 1. eesmärki „Mugav ja nutikas liikumiskeskkond“ ja transpordi arengukava 1. eesmärki „Mugav ja nutikas liikumiskeskkond“). Tegevuste maksumused mis esitatud pärast aastat 2017, soovituslikult lisada Transpordi arengukava rakendusplaani eelduslikult uude vastuvõetavasse versiooni. </t>
  </si>
  <si>
    <t>1.2.11.3</t>
  </si>
  <si>
    <t>Parkimisalade nõudluse piiramise korralduslikud meetmed KOV tasandil</t>
  </si>
  <si>
    <t>m.T.1.2.2</t>
  </si>
  <si>
    <t xml:space="preserve">Teede projekteerimise ja ehituse nõuete uuendamisel arvestada, et teed oleksid vastupidavamad sooja külma vaheldumisele talviti. </t>
  </si>
  <si>
    <t>Tagada teede korrashoid muutunud kliima puhul.</t>
  </si>
  <si>
    <t>1.2.2.1</t>
  </si>
  <si>
    <t>Projekteerimis- ja ehitusnõuete täiendamine</t>
  </si>
  <si>
    <t>m.T.1.2.4</t>
  </si>
  <si>
    <t xml:space="preserve">Raudtee projekteerimise ja ehituse nõuete uuendamisel arvestada, et raudteed oleksid vastupidavad kõrgematele keskmistele temperatuuridele ning kuumalainetele. </t>
  </si>
  <si>
    <t>Tagada raudteede vastupidavus kõrgete termperatuuride puhul.</t>
  </si>
  <si>
    <t>1.2.4.1</t>
  </si>
  <si>
    <t>m.T.1.2.5</t>
  </si>
  <si>
    <t>Sildade projekteerimise ja ehituse nõuete uuendamisel arvestada, et sillatammid oleksid vastupidavamad üleujutustele ja paduvihmadele ning ülemise põhjavee kihi tasemetõusule</t>
  </si>
  <si>
    <t xml:space="preserve">Tagade sildade vastupidavus suurnenud sademete ja üleujutuste puhul. </t>
  </si>
  <si>
    <t>1.2.5.1</t>
  </si>
  <si>
    <t>m.T.1.2.6</t>
  </si>
  <si>
    <t xml:space="preserve">Vaadata üle nõuded, milliseid kemikaale võib kasutada jäätõrjeks, et need suurenenud koguste tõttu ei tekita kahju inimtervisele ja keskkonnale. </t>
  </si>
  <si>
    <t>Tagada suurenenud jäätõrje vajaduse puhul ohutus keskkonnale ja tervisele.</t>
  </si>
  <si>
    <t>1.2.6.1</t>
  </si>
  <si>
    <t xml:space="preserve">Jäätõrje tegevuse ülevaatamine </t>
  </si>
  <si>
    <t>m.T.1.2.7</t>
  </si>
  <si>
    <t>Sadamate ja väikesadamate ehituse nõuete ajakohastamisel arvestada mereveetaseme tõusuga.</t>
  </si>
  <si>
    <t xml:space="preserve">Tagada väikesadamate kohastumine merevee kõrgema tasemega. </t>
  </si>
  <si>
    <t>1.2.7.1</t>
  </si>
  <si>
    <t xml:space="preserve">Nõuete asjakohastamine </t>
  </si>
  <si>
    <t>m.T.1.2.8</t>
  </si>
  <si>
    <t>Riiklike ja kohalike teede- ja kõnniteede hooldusekulude eelarvestamisel arvestada kliimamuutustest tuleneva suurenenud teehoolduse vajadusega.</t>
  </si>
  <si>
    <t>Teehoolduse kvaliteet ei ole küllaldane (2015)</t>
  </si>
  <si>
    <t>Teehoolduse kvaliteet on paranenud</t>
  </si>
  <si>
    <t>1.2.8.1</t>
  </si>
  <si>
    <t xml:space="preserve">Teehoolduse vajaduse ülevaatamine </t>
  </si>
  <si>
    <t>Täidab TAKi 2.eesmärki „Kvaliteetsed teed ja sujuv liiklus“). Tegevuste maksmused mis esitatud pärast aastat 2020, soovituslikult lisada Teehoiukava eelduslikult uude vastuvõetavasse versiooni.</t>
  </si>
  <si>
    <t>Hooned</t>
  </si>
  <si>
    <t>e.T.2.1.</t>
  </si>
  <si>
    <t>m.T.2.1.</t>
  </si>
  <si>
    <t>Kliimamuutustega kohanemise temaatika viimine ehitiste valdkonna õppekavadesse.</t>
  </si>
  <si>
    <t>Valdkondlikud õppelavad arvestavad kliimamuutustega kohanemisega.</t>
  </si>
  <si>
    <t>Õppekavad ei arvesta kliimamuutustega kohanemisega (2015).</t>
  </si>
  <si>
    <t>Jätkuvad tegevused aastast 2020</t>
  </si>
  <si>
    <t>2.1.1</t>
  </si>
  <si>
    <t>Õppekavade hindamine</t>
  </si>
  <si>
    <t>Ülevaade puudub (2015).</t>
  </si>
  <si>
    <t>2.1.2</t>
  </si>
  <si>
    <t>Ülikoolide ja kutsekoolide projekteerimis-, planeerimis-,inseneri- ja ehitusvaldkonna õppekavasid täiendatakse nii, et need hõlmaksid kliimamuutustega kohanemise temaatikat</t>
  </si>
  <si>
    <t>Õppekavad on täiendamata (2015).</t>
  </si>
  <si>
    <t>2.1.3</t>
  </si>
  <si>
    <t>Pädevaid erialaspetsialistide on vähe (2015).</t>
  </si>
  <si>
    <t>m.T.2.2.</t>
  </si>
  <si>
    <t xml:space="preserve">Olemasolevate hoonete rekonstrueerimise toetamine energiasäästu saavutamiseks ja sisekliima parandamiseks. </t>
  </si>
  <si>
    <t>Investeeringute olemasolu.</t>
  </si>
  <si>
    <t xml:space="preserve"> </t>
  </si>
  <si>
    <t>Investeeringud olemas (2015).</t>
  </si>
  <si>
    <t xml:space="preserve">Investeeringud jätkuvad </t>
  </si>
  <si>
    <t>2.2.1</t>
  </si>
  <si>
    <t>Korterelamute rekonstrueerimine</t>
  </si>
  <si>
    <t>Korterelamuid rekonstrueeritakse (2015).</t>
  </si>
  <si>
    <t xml:space="preserve">Eelarve kajastub "Eesti energiamajanduse arengukava aastani 2030" rakendusplaanis aastateks 2016-2019 (täidab arengukava meedet 2.4. Olemasoleva hoonefondi energiatõhususe suurendamine). Aastatel mil hetkel planeeritav rakendusplaan aastani 2019 on kaotanud kehtivuse, eelarve soovituslikult lisada rakendusplaani uude eeldatavasti vastu võetavasse versiooni. </t>
  </si>
  <si>
    <t>2.2.2</t>
  </si>
  <si>
    <t>Väikeelamute rekonstrueerimine</t>
  </si>
  <si>
    <t>Väikeelamuid rekonstrueeritakse (2015).</t>
  </si>
  <si>
    <t>2.2.3</t>
  </si>
  <si>
    <t>Lokaalsete taastuvenergialahenduste toetamine</t>
  </si>
  <si>
    <t>Luuakse lokaalseid taastuvenergia lahendusi (2015).</t>
  </si>
  <si>
    <t>Eelarve kajastub "Eesti energiamajanduse arengukava aastani 2030" rakendusplaanis aastateks 2016-2019</t>
  </si>
  <si>
    <t>m.T.2.6.</t>
  </si>
  <si>
    <t>Teavitustöö sisekliima standardite järgimise vajalikkusest.</t>
  </si>
  <si>
    <t>Teabe olemasolu.</t>
  </si>
  <si>
    <t>Teave lünklik (2015).</t>
  </si>
  <si>
    <t>Teave olemas</t>
  </si>
  <si>
    <t>2.6.1</t>
  </si>
  <si>
    <t>Erinevate huvirühmade teadlikkuse analüüs</t>
  </si>
  <si>
    <t>Teavitustöö</t>
  </si>
  <si>
    <t>Teave on lünklik (2015).</t>
  </si>
  <si>
    <t>m.T.2.7.</t>
  </si>
  <si>
    <t>Võimalike fiskaalmeetmete väljaselgitamine ja analüüs energiatõhusate ja tuleviku kliimat arvesse võtvate ehitiste ehitamise soodustamiseks.</t>
  </si>
  <si>
    <t>Uuringu olemasolu.</t>
  </si>
  <si>
    <t>2.7.1</t>
  </si>
  <si>
    <t>Võimalike fiskaalmeetmete analüüs</t>
  </si>
  <si>
    <t>m.T.2.8.</t>
  </si>
  <si>
    <t>Avaliku sektori eeskuju energiasäästu saavutamisel (sh avaliku sektori hoonete energiasäästlikuks rekonstrueerimist, avaliku sektori liginullenergiahoonete ehitamise pilootprojektide teostamist, avaliku sektori omanduses oleva energiasäästliku üürielamufondi loomist).</t>
  </si>
  <si>
    <t>Avalik sektori eeskuju motiveerib ka teisi sektoreid energiasäästu poole püüdlema.</t>
  </si>
  <si>
    <t>Avalikul sektoril puudub ühtne lähenemine energiatõhusale rekonstrueerimisele ja uusehitusele (2015).</t>
  </si>
  <si>
    <t xml:space="preserve">Avalik sektori hooned on eeskujuks </t>
  </si>
  <si>
    <t>2.8.1</t>
  </si>
  <si>
    <t>Avaliku sektori hoonete energiasäästlikuks rekonstrueerimine 3% ulatuses aastas</t>
  </si>
  <si>
    <t xml:space="preserve"> KOV</t>
  </si>
  <si>
    <t>Energiasäästliku rekonstrueerimise tase on madal (2015).</t>
  </si>
  <si>
    <t>Eelarve kajastub "Eesti energiamajanduse arengukava aastati 2030" rakendusplaanis aastateks 2016-2019 (täidab arengukava eesmärki 2.7. Avaliku sektori eeskuju)</t>
  </si>
  <si>
    <t xml:space="preserve">Eelarve kajastub "Eesti energiamajanduse arengukava aastani 2030" rakendusplaanis aastateks 2016-2019. Aastatel mil hetkel planeeritav rakendusplaan aastani 2019 on kaotanud kehtivuse, eelarve soovituslikult lisada rakendusplaani uude eeldatavasti vastu võetavasse versiooni. </t>
  </si>
  <si>
    <t xml:space="preserve">2.8.2 </t>
  </si>
  <si>
    <t>Avaliku sektori liginullenergiahoonete ehitamise pilootprojektide teostamine</t>
  </si>
  <si>
    <t>Pilootprojektid puuduvad (2015).</t>
  </si>
  <si>
    <t xml:space="preserve">2.8.3 </t>
  </si>
  <si>
    <t>Avaliku sektori omanduses oleva energiasäästliku üürielamufondi loomine</t>
  </si>
  <si>
    <t>Avaliku sektori omanduses olev energiasäästlik üürielamufond puudub (2015).</t>
  </si>
  <si>
    <t>Eelarve kajastub "Eesti energiamajanduse arengukava aastati 2030" rakendusplaanis aastateks 2016-2019 (täidab arengukava eesmärki 2.5. Uute hoonetega seotud eeldatava energiatõhususe suurendamine)</t>
  </si>
  <si>
    <t>2.8.4</t>
  </si>
  <si>
    <t>Koolivõrgu korrastamise käigus toimuv jätkusuutlike koolide kaasajastamine</t>
  </si>
  <si>
    <t xml:space="preserve">Eelarve kajastub "Eesti energiamajanduse arengukava aastani 2030" rakendusplaanis aastateks 2016-2019. </t>
  </si>
  <si>
    <t>m.T.2.9.</t>
  </si>
  <si>
    <t xml:space="preserve"> Olemasolevate hoonete kliimamuutuste mõjule vastupidavuse uurimine.</t>
  </si>
  <si>
    <t xml:space="preserve">Uuringu olemasolu. </t>
  </si>
  <si>
    <t>2.9.1</t>
  </si>
  <si>
    <t>m.T.2.10.</t>
  </si>
  <si>
    <t>Uuringud hindamaks liigniiskuse pikaajalist mõju hoonete tüüplahendustele.</t>
  </si>
  <si>
    <t>2.10.1</t>
  </si>
  <si>
    <t>m.T.2.11.</t>
  </si>
  <si>
    <t xml:space="preserve"> Uuringud hindamaks renoveerimislahenduste pikaajalist mõju hoone sisekliimale.</t>
  </si>
  <si>
    <t>2.11.1</t>
  </si>
  <si>
    <t>m.T.2.12.</t>
  </si>
  <si>
    <t xml:space="preserve"> Uuringud hindamaks õhutemperatuuri tõusu mõju ehitusmaterjalide elueale ja kvaliteedile.</t>
  </si>
  <si>
    <t>2.12.1</t>
  </si>
  <si>
    <t>m.T.2.13.</t>
  </si>
  <si>
    <t>Ei arvestata (2015).</t>
  </si>
  <si>
    <t>Arvestatakse</t>
  </si>
  <si>
    <t>2.13.1</t>
  </si>
  <si>
    <t>Regulatsioonide ülevaatamine ja täiendamine</t>
  </si>
  <si>
    <t>Regulatsioonid ei arvesta uute uuringute tulemusi (2015).</t>
  </si>
  <si>
    <t>m.T.2.14.</t>
  </si>
  <si>
    <t>Uute hoonetega seotud eeldatava energiatõhususe suurendamine.</t>
  </si>
  <si>
    <t>Investeeringu olemasolu.</t>
  </si>
  <si>
    <t>Investeeringud puuduvad (2015).</t>
  </si>
  <si>
    <t>Investeeringud olemas</t>
  </si>
  <si>
    <t>2.14.1</t>
  </si>
  <si>
    <t>Energiatõhusa uusehituse soodustamine (sh liginullenergiahoonete ehitamise tellimine ja toetamine, toetusskeemid, energiasäästliku üürielamufondi toetuse jätkamine)</t>
  </si>
  <si>
    <t xml:space="preserve">Eelarve kajastub "Eesti energiamajanduse arengukava aastani 2030" rakendusplaanis aastateks 2016-2019 (täidab meetme eesmärki 2.5. Uute hoonetega seotud eeldatava energiatõhususe suurendamine). Aastatel mil hetkel planeeritav rakendusplaan aastani 2019 on kaotanud kehtivuse, eelarve soovituslikult lisada rakendusplaani uude eeldatavasti vastu võetavasse versiooni. </t>
  </si>
  <si>
    <t>m.T.2.15.</t>
  </si>
  <si>
    <t>Tuulekiiruse kasvu mõju uurimine uutele ja olemasolevatele hoonetele.</t>
  </si>
  <si>
    <t>2.15.1</t>
  </si>
  <si>
    <t>m.T.2.16.</t>
  </si>
  <si>
    <t>Aastakeskmise temperatuuri tõusu ja liigniiskuse kasvu mõju uurimine liginullenergiahoonete ja olemasolevate tüüphoonete energiatarbele.</t>
  </si>
  <si>
    <t>2.16.1</t>
  </si>
  <si>
    <t>m.T.2.17.</t>
  </si>
  <si>
    <t>Ehitusmaterjalide vastupidavuse uurimine pikaajalisele kliimamõjule.</t>
  </si>
  <si>
    <t>2.17.1</t>
  </si>
  <si>
    <t>m.T.2.18.</t>
  </si>
  <si>
    <t>Erinevate hoonesiseste süsteemide (nt vihmavee kogumine ja hoones tarbimine, rohekatused) kasutusvõimaluste uurimine ning lahenduste väljapakkumine.</t>
  </si>
  <si>
    <t>2.18.1</t>
  </si>
  <si>
    <t>Transport</t>
  </si>
  <si>
    <t>e.T.3.1</t>
  </si>
  <si>
    <t>Algtase pole teada (2015)</t>
  </si>
  <si>
    <t xml:space="preserve">m.T.3.1 </t>
  </si>
  <si>
    <t>Ohutum kergliiklus/ kergliiklejatega liiklusõnnetuste arv ja raskustase; kergliikluse osakaal; kergliiklusteede pikkus</t>
  </si>
  <si>
    <t>Kõrge kergliiklejate õnnetuste tase pimeda ajal; kõrge jalakäijate traumade arv libedaperioodil; madal kõnniteede hooldustase (2015)</t>
  </si>
  <si>
    <t>0 visioon hukkunute ja raskete õnnetuste osas; 50% traumade vähenemine libedal ajal; kõnniteede hooldustaseme tõus</t>
  </si>
  <si>
    <t>3.1.1.</t>
  </si>
  <si>
    <t>Liiklusriskide vähendamine</t>
  </si>
  <si>
    <t>Liiklusriskide vähendamisega tegeletakse (2015).</t>
  </si>
  <si>
    <t>Eelarve kajastub „Transpordi arengukava 2014-2020“ rakendusplaanis (täidab arengukava 3. eesmärki „Liikluskahjude vähenemine“)</t>
  </si>
  <si>
    <t>Eelarve kajastub „Transpordi arengukava 2014-2020“ rakendusplaanis (2014-2017) (täidab arengukava 3. eesmärki „Liikluskahjude vähenemine“). Tegevuste maksumused mis esitatud pärast aastat 2017, soovituslikult lisada Transpordi arengukava rakendusplaani eelduslikult uude vastuvõetavasse versiooni.</t>
  </si>
  <si>
    <t>3.1.2</t>
  </si>
  <si>
    <t>Kesine kergliiklusteede olukord (2015).</t>
  </si>
  <si>
    <t>Eelarve kajastub „Transpordi arengukava 2014-2020“ rakendusplaanis (täidab arengukava 1. eesmärki „Mugav ja nutikas liikumiskeskkond“)</t>
  </si>
  <si>
    <t>Eelarve kajastub „Transpordi arengukava 2014-2020“ rakendusplaanis (2014-2017) (täidab arengukava 1. eesmärki „Mugav ja nutikas liikumiskeskkond“). Tegevuste maksumused mis esitatud pärast aastat 2017, soovituslikult lisada Transpordi arengukava rakendusplaani eelduslikult uude vastuvõetavasse versiooni.</t>
  </si>
  <si>
    <t>m.T.3.6.</t>
  </si>
  <si>
    <t>Jäite jm teede ilmastikuolude monitooringusüsteemi arendamine, muutuva teabega liiklusmärgid, teehoolduse reageerimisvõimekuse suurendamine.</t>
  </si>
  <si>
    <t>Transporditaristu- ja teenuste haavatavuse vähendamine ja teabe efektiivne edastamine.</t>
  </si>
  <si>
    <t>Olemas on tarktee.ee rakendus ja 63 maanteede ääres asuva teeilmajaama ja 83 teekaamerat; muutuva teabega liiklusmärgid üksikutes kohtades (2015).</t>
  </si>
  <si>
    <t>Monitooringusüsteem katab peamisi Eesti teid ja tänavaid, liiklejad ja vedajad saavad ühest kindlast kanalist infot</t>
  </si>
  <si>
    <t>3.6.1</t>
  </si>
  <si>
    <t xml:space="preserve">Ilmastikuolude monitooringusüsteemi arendamine </t>
  </si>
  <si>
    <t>KeM, KAUR</t>
  </si>
  <si>
    <t>Teostamata (2015).</t>
  </si>
  <si>
    <t>Täidab TAK 2014-2020 eesmärki 2 "Kvaliteetsed teed ja sujuv liiklus". Perioodi 2021-2030 korral, tegevuste maksumused soovituslikult lisada Transpordi arengukava rakendusplaani eelduslikult uude vastuvõetavasse versiooni.</t>
  </si>
  <si>
    <t xml:space="preserve">3.6.2 </t>
  </si>
  <si>
    <t xml:space="preserve">Muutuva teabega liiklusmärgid </t>
  </si>
  <si>
    <t>m.T.3.7.</t>
  </si>
  <si>
    <t>Maastiku- ja haljastuse kujundamise kaudu tuulemõjude vähendamine ühistranspordipeatustes ja lagedatel aladel kulgevatel teedel.</t>
  </si>
  <si>
    <t>Liiklejate rahulolu kasv, elukeskkonna kvaliteedi kasv.</t>
  </si>
  <si>
    <t>Tegevused teostamata (2015).</t>
  </si>
  <si>
    <t>Ühistranspordipeatused kaardistatud ja vastav haljastus planeeritud</t>
  </si>
  <si>
    <t>3.7.1</t>
  </si>
  <si>
    <t>Tuulele avatud ühistranspordipeatuste kaardistamine, haljastuse planeerimine</t>
  </si>
  <si>
    <t>Täidab TAK 2014-2020 eesmärk 1 „Mugav ja nutikas liikumiskeskkond“. Perioodi 2021-2030 korral, tegevuste maksumused soovituslikult lisada Transpordi arengukava rakendusplaani eelduslikult uude vastuvõetavasse versiooni.</t>
  </si>
  <si>
    <t>m.T.3.8.</t>
  </si>
  <si>
    <t>Transpordisüsteemi hilinemisi ja liiklusseisakuid, ümbersuunamisi, teeolusid, elektri- ja või vesinksõidukite laadimiskohtade ja kütusetanklate tõrkeid ja asendusteenuseid kajastav reaalaja infosüsteemide arendamine ja täiendamine.</t>
  </si>
  <si>
    <t>Info parem kättesaadavus ja kiire liikumine ilmastikuoludest tingitud liiklushäiringute ajal.</t>
  </si>
  <si>
    <t>Reaalaja info kõikidele liiklejatele ja vedajatele ühest kohast kättesaadav</t>
  </si>
  <si>
    <t>3.8.1</t>
  </si>
  <si>
    <t xml:space="preserve">Infosüsteemi arendamine </t>
  </si>
  <si>
    <t>Infosüsteem arendamata (2015).</t>
  </si>
  <si>
    <t>m.T.3.9.</t>
  </si>
  <si>
    <t>Ühissõidukite, ootesaalide ja peamiste ühistranspordisõlmede varustamine multimodaalse reaalaja infosüsteemidega hilinemiste, liiklusseisakute ja asendusteenuste kohta.</t>
  </si>
  <si>
    <t>Füüsiliselt üksikutes peatustes Tallinnas ja Tartus. Mobiilirakendused võimaldavad jälgida Tallinna ühissõidukite ja rongide reaalajainfot. Info erinevates kanalites laiali.</t>
  </si>
  <si>
    <t>Reaalaja info kõikidele reisijatele ja vedajatele ühest kohast kättesaadav</t>
  </si>
  <si>
    <t>3.9.1</t>
  </si>
  <si>
    <t xml:space="preserve">Infosüsteemide paigaldus </t>
  </si>
  <si>
    <t>Infosüsteemid paigaldamata (2015).</t>
  </si>
  <si>
    <t>m.T.3.10.</t>
  </si>
  <si>
    <t xml:space="preserve">Kohalike kütuste kasutamine vähendab Eesti transpordisüsteemi haavatavust ilmastikuoludest tingitud kütuste rahvusvaheliste tarneprobleemide korral (naftamaardlate, sadamate, vedude häiring, energiakriis). </t>
  </si>
  <si>
    <t>Ligi 100% imporditud fossiilkütus ja energiakulukas sõidukipark (2015).</t>
  </si>
  <si>
    <t>Kohalikud säästlikud kütused katavad ligi 5% transpordi kütusetarbest, transpordi energia lõpptarbimine väheneb</t>
  </si>
  <si>
    <t>3.10.1</t>
  </si>
  <si>
    <t>Kohalike säästlike kütuste arendamine kehtestades teekasutus- ja diferentseeritud sõidukimaksud</t>
  </si>
  <si>
    <t>MeM, RaM</t>
  </si>
  <si>
    <t>Ligi 100% imporditud fossiilkütus (2015).</t>
  </si>
  <si>
    <t>Täidab ENMAK2030+ eelnõu eesmärki "Primaarenergia tõhusam kasutus 4.3."</t>
  </si>
  <si>
    <t>3.10.2</t>
  </si>
  <si>
    <t xml:space="preserve"> MeM, RaM</t>
  </si>
  <si>
    <t>Energiakulukas sõidukipark (2015).</t>
  </si>
  <si>
    <t>m.T.3.11.</t>
  </si>
  <si>
    <t>Riigihangetes ja liinilubade väljastamisel autobussidele ja veoautodele spetsiaalsete talverehvide kasutamise nõude kehtestamine (eelkõige liinibussidele, mis sooritavad regulaarseid liinireise väiksematel tugi- ja kõrvalteedel, kus lume- ja libedusetõrjet teostatakse harvem).</t>
  </si>
  <si>
    <t>Liiklusohutuse ja ühenduskindluse tagamine avalikul liiniveol iga ilmaga.</t>
  </si>
  <si>
    <t>Nõue kehtestamata (2015).</t>
  </si>
  <si>
    <t>3.11.1</t>
  </si>
  <si>
    <t>Talverehvide nõude kehtestamine autobussidele ja veoautodele</t>
  </si>
  <si>
    <t>e.T3.2.</t>
  </si>
  <si>
    <t>m.T.3.12.</t>
  </si>
  <si>
    <t>Vegetatsiooniperioodi muutusega seotud põllumajandus-ja metsandustoodete kaubavoogude ja transpordinõudluse prognoos.</t>
  </si>
  <si>
    <t>Selgitada välja keskmise temperatuuri kasvuga kaasnev transpordi- ja kaubavoogude võimalik muutus.</t>
  </si>
  <si>
    <t>Uuringu puudumine (2015).</t>
  </si>
  <si>
    <t>Uuringud valmis</t>
  </si>
  <si>
    <t>3.12.1</t>
  </si>
  <si>
    <t xml:space="preserve">Uuringu läbiviimine </t>
  </si>
  <si>
    <t xml:space="preserve"> MKM</t>
  </si>
  <si>
    <t xml:space="preserve">Täidab TAK 2014-2020 eesmärki 2 "Kvaliteetsed teed ja sujuv liiklus". Perioodi 2021-2030 korral, tegevuste maksumused soovituslikult lisada Transpordi arengukava rakendusplaani eelduslikult uude vastuvõetavasse versiooni (antud meede hakkab kehtima alates aastast 2030). </t>
  </si>
  <si>
    <t>m.T.3.2.</t>
  </si>
  <si>
    <t>Transpordisüsteemi haavatavuse vähendamine ja toimepidevuse tagamine äärmuslikes ilmastikutingimustes, kõvakattega taristu ehitamise vältimine.</t>
  </si>
  <si>
    <t>3.2.1</t>
  </si>
  <si>
    <t>Kajastub TAK 2014-2020 Investeeringute kavas</t>
  </si>
  <si>
    <t>m.T.3.3.</t>
  </si>
  <si>
    <t>Liikluskorralduses ja liiklusohutuskavades pikeneva pimeda aja ning liiklusriskide kasvuga arvestamine ja ohutu taristu planeerimine.</t>
  </si>
  <si>
    <t>3.3.1</t>
  </si>
  <si>
    <t>Lumekatteta talveperioodil kõrge õnnetuste ja hukkunute arv; ohutu kergliiklustaristu katkendlik (2015).</t>
  </si>
  <si>
    <t xml:space="preserve">Õnnetuste arvu ning hukkunute vähenemine </t>
  </si>
  <si>
    <t>Õnnetuste arvu vähenemine, 0 hukkunut</t>
  </si>
  <si>
    <t>3.3.2</t>
  </si>
  <si>
    <t xml:space="preserve">Muudatuste elluviimine ohutumaks liiklemiseks </t>
  </si>
  <si>
    <t>Eelarve kajastub „Transpordi arengukava 2014-2020“ rakendusplaanis (2014-2017) (täidab „Transpordi arengukava 2014-2020“ 1. eesmärki "Mugav ja nutikas liikumiskeskkond" ja 3. eesmärki „Liikluskahjude vähenemine“). Tegevuste maksumused mis esitatud pärast aastat 2017, soovituslikult lisada Transpordi arengukava rakendusplaani eelduslikult uude vastuvõetavasse versiooni.</t>
  </si>
  <si>
    <t>m.T.3.5.</t>
  </si>
  <si>
    <t>Transpordistrateegiate ja projektide keskkonnamõju hindamises arvestatakse kliimamuutuste mõjudega ja nende leevendamisega.</t>
  </si>
  <si>
    <t>Kliimamuutustega kohanemise teema integreerimine transpordiga seotud planeeringutesse, arengukavadesse ja mõjude hindamisse.</t>
  </si>
  <si>
    <t>Käsitletud üksikutes kavades (2015).</t>
  </si>
  <si>
    <t xml:space="preserve">Juhend olemas </t>
  </si>
  <si>
    <t xml:space="preserve">Juhendi koostamine </t>
  </si>
  <si>
    <t>ENERGEETIKA</t>
  </si>
  <si>
    <t xml:space="preserve">e.E. </t>
  </si>
  <si>
    <t>Elektrikatkestuste keskmine kogukestus minutites ühe tarbimiskoha kohta</t>
  </si>
  <si>
    <t>52 min/a (2013)</t>
  </si>
  <si>
    <t>Energiasõltumatus, -varustuskindlus ja -turvalisus</t>
  </si>
  <si>
    <t>m.E.4.1.</t>
  </si>
  <si>
    <t xml:space="preserve">Elavdab ettevõtlust ja tulu teenimise võimalusi maapiirkonnas ja pensionäridel. </t>
  </si>
  <si>
    <t>Investeeringud jätkuvad 10 mln € aastas</t>
  </si>
  <si>
    <t xml:space="preserve">4.1.1 </t>
  </si>
  <si>
    <t>Mikroenergia toetusprogrammi loomine</t>
  </si>
  <si>
    <t>Toetusprogramm loomata (2015).</t>
  </si>
  <si>
    <t>Eelarve kajastub „Ühtekuuluvuspoliitika Fondide" rakenduskavas (2014-2020) (m 6.2.1.).</t>
  </si>
  <si>
    <t xml:space="preserve">Eelarve kajastub „Ühtekuuluvuspoliitika Fondide" rakenduskavas (2014-2020) (m 6.2.1.). Tulevikus hakkab kajastuma "Energiamajanduse arengukava aastani 2030" rakendusplaanis (täidab arengukava meedet 1.5 Soojusenergia tõhus tootmine ). </t>
  </si>
  <si>
    <t>m.E.4.2.</t>
  </si>
  <si>
    <t>Muudatused vastavates seadustes on jõustunud.</t>
  </si>
  <si>
    <t>Taristu tegevust reguleerivates seadustes on nõue kliimamuutustest tulenevate riskidega arvestamiseks</t>
  </si>
  <si>
    <t xml:space="preserve">4.2.1 </t>
  </si>
  <si>
    <t xml:space="preserve">Seadusmuudatuse läbiviimine </t>
  </si>
  <si>
    <t>Seadusemuudatus teostamata (2015).</t>
  </si>
  <si>
    <t>m.E.4.3.</t>
  </si>
  <si>
    <t>Seada energiamajanduse pikaajalise arengukava uuendamisel eesmärgiks kodumaistel taastuvkütustel ja -allikatel põhineva elektri hajatootmise eelisarendamine.</t>
  </si>
  <si>
    <t>ENMAK 2030 uuendatud ja täiendatud vastava eesmärgiga.</t>
  </si>
  <si>
    <t>Uuendamata (2015).</t>
  </si>
  <si>
    <t>ENMAK hajatootmise eelistamise eesmärk seatud</t>
  </si>
  <si>
    <t xml:space="preserve">4.3.1 </t>
  </si>
  <si>
    <t>ENMAK 2030 uuendamine</t>
  </si>
  <si>
    <t xml:space="preserve">Energiaressursid </t>
  </si>
  <si>
    <t>e.E.5.1.</t>
  </si>
  <si>
    <t>Energiaressursi varu kasutatavuse maht igal aastal &gt; 33,825 TWh/a</t>
  </si>
  <si>
    <t>m.E.5.1.</t>
  </si>
  <si>
    <t>700 koolituse läbinud huvigruppide esindajat, 40 täiendkoolitatud konsulenti.</t>
  </si>
  <si>
    <t>Huvigruppide esindajad ja konsulendid koolitamata (2015).</t>
  </si>
  <si>
    <t>700 koolituse läbinud huvigruppide esindajat ja 40 täiendkoolituse konsulenti</t>
  </si>
  <si>
    <t xml:space="preserve">5.1.1 </t>
  </si>
  <si>
    <t>Koolituste läbiviimine</t>
  </si>
  <si>
    <t xml:space="preserve"> HTM</t>
  </si>
  <si>
    <t>Erinevate huvigruppide esindajaid pole koolitatud energiaressurssidele mõjuvate kliimaparameetrite suhtes (2015).</t>
  </si>
  <si>
    <t xml:space="preserve">5.1.2 </t>
  </si>
  <si>
    <t>Konsulentide täiendkoolitus</t>
  </si>
  <si>
    <t>Konsulendid pole koolitatud energiaressurssidele mõjuvate kliimaparameetrite suhtes (2015).</t>
  </si>
  <si>
    <t>e.E5.2.</t>
  </si>
  <si>
    <t>Riigiasutuste haldusvõimekuse tagamine, mis tegelevad ENMAK2030+ arengukava, energiaturgu reguleerivate ja muude energeetikavaldkonnaga seonduvate seaduste toimimise tagamisega.</t>
  </si>
  <si>
    <t>ENMAK 2030 elluviimiseks on vastavad õigusaktid olemas.</t>
  </si>
  <si>
    <t>ENMAK 2030 elluviimiseks vajalikke õigusakte pole rakendatud (2015).</t>
  </si>
  <si>
    <t>ENMAK 2030 elluviimiseks on vastavad õigusaktid olemas</t>
  </si>
  <si>
    <t>5.2.1</t>
  </si>
  <si>
    <t>Seadusjärelvalve teostamine</t>
  </si>
  <si>
    <t>Valmisoleku suurendamine keskkonnahädaolukordadele reageerimiseks. Riskijuhtimise tõhustamine. Meteoroloogiliste ja hüdroloogiliste näitajate seire arendamine kliimamuutuste hindamiseks või prognoosimiseks. Seirejaamade uuendamine ja uuendatud kalibreerimislabor.</t>
  </si>
  <si>
    <t xml:space="preserve">Kiirem ning kvaliteetsem valmisolek keskkonnahädaolukordadele reageerimiseks ja riskijuhtimiseks. Meteoroloogilised ja hüdroloogilised seired on arenenud. Seirejaamad ja kalibreerimislabor uuendatud. </t>
  </si>
  <si>
    <t>Seire vajab kaasajastamist. Ressursse ohustavatele hädaolukordadele reageerimise võime vajab kaasajastamist (2015).</t>
  </si>
  <si>
    <t xml:space="preserve">Metsaühistute kaudu turustatava puidu maht keskmiselt 500 000
tm/aastas, energiaühistute arv &gt; 100 </t>
  </si>
  <si>
    <t xml:space="preserve">5.4.1. </t>
  </si>
  <si>
    <t>Meteoroloogiliste ja hüdroloogiliste näitajate seire arendamine kliimamuutuste hindamiseks või prognoosimiseks. Seirejaamade uuendamine ja uuendatud kalibreerimislabor.</t>
  </si>
  <si>
    <t>Seire vajab kaasajastamist (2015).</t>
  </si>
  <si>
    <t>Eelarve sisaldub "Ühtekuuluvuspoliitika fondide rakenduskava 2014-2020" vahendites (m 6.2.1., m.6.2.3, m.62.4.) ning KIK-i keskkonnaprogrammi vahendites (Hüdroloogiliste näitajate seire arendamine kliimamuutuste hindamiseks või prognoosimiseks).</t>
  </si>
  <si>
    <t>e.E5.3.</t>
  </si>
  <si>
    <t>Regulatsioonide kohandamine energiaressursse puudutava ühistulise tegevuse soodustamiseks, et tagada piisav võimekuse koondumine ressursside varumiseks ja hooldamiseks (energiaühistud ja metsaühistud). Energiaühistutel liikmetevahelise elektrienergia müügi tingimuste lihtsustamine. Erametsanduse arendamine ühistegevuse ning erametsaomanike organisatsioonide tugevdamise kaudu, säästva metsanduse alase koolituse, teavituse ja uuringute läbiviimine (Vabariigi Valitsuse korraldus 15.12.2014 nr 557; Riigi eelarvestrateegia 2015-2018, 2014). Eesmärgiks on metsade majandamine ja uuendamine, sest õigesti majandatud mets on kliimamuutuste suhtes vastupidavam.</t>
  </si>
  <si>
    <t xml:space="preserve">Metsaühistute kaudu turustatava puidu maht keskmiselt 500 000 tm/aastas, energiaühistute arv &gt; 100. </t>
  </si>
  <si>
    <t>Täpne algtase pole teada (2015).</t>
  </si>
  <si>
    <t xml:space="preserve">5.3.1. </t>
  </si>
  <si>
    <t xml:space="preserve">Regulatsioonide kohandamine energiaressursse puudutava ühistulise tegevuse soodustamiseks, et tagada piisav võimekuse koondumine ressursside varumiseks ja hooldamiseks (energiaühistud ja metsaühistud). </t>
  </si>
  <si>
    <t>KeM, RMK</t>
  </si>
  <si>
    <t>Regulatsioonid kohandamata (2015).</t>
  </si>
  <si>
    <t xml:space="preserve">5.3.2. </t>
  </si>
  <si>
    <t xml:space="preserve">Energiaühistutel liikmetevahelise elektrienergia müügi tingimuste lihtsustamine. </t>
  </si>
  <si>
    <t>Tingimused lihtsustamata (2015).</t>
  </si>
  <si>
    <t xml:space="preserve">5.3.3. </t>
  </si>
  <si>
    <t xml:space="preserve">Erametsanduse arendamine ühistegevuse ning erametsaomanike organisatsioonide tugevdamise kaudu, säästva metsanduse alase koolituse, teavituse ja uuringute läbiviimine (Vabariigi Valitsuse korraldus 15.12.2014 nr 557; Riigi eelarvestrateegia 2015-2018, 2014). </t>
  </si>
  <si>
    <t>Metsaühistute kaudu turustatava puidu maht on 250 000
tm/aastas (2012)</t>
  </si>
  <si>
    <t xml:space="preserve">Uuringud on tehtud. </t>
  </si>
  <si>
    <t>Kliimamuutuste mõjud ressursi kättesaadavusele on määramata (2015).</t>
  </si>
  <si>
    <t>Uuring on tehtud</t>
  </si>
  <si>
    <t xml:space="preserve">5.5.1. </t>
  </si>
  <si>
    <t>Kliimamuutuste mõju uuring puiduressursile ja selle kättesaadavusele</t>
  </si>
  <si>
    <t>Kliimamuutuste mõju ressursi kättesaadavusele on vaja täpsemalt määratleda (2015).</t>
  </si>
  <si>
    <t xml:space="preserve">5.5.2. </t>
  </si>
  <si>
    <t>Rakendusuuringud selgitamaks välja kõrgema tuuleklassiga tuulikute kasutamise vajaduse ja asukohad.</t>
  </si>
  <si>
    <t>e.E.5.4</t>
  </si>
  <si>
    <t xml:space="preserve">Energiaressursi varu kasutatavuse aastane maht täieneb igal aastal. </t>
  </si>
  <si>
    <t>m.E.5.6.</t>
  </si>
  <si>
    <t>Kohaliku tasandi energeetikaalase haldusvõimekuse tagamine. Eeskuju näitamine kohalike energiaressursside majandamisel ja normide täitmise järelevalve tugevdamine. Energiaressursside kasutamiseks vajalike rajatiste konstruktsioonide parameetrite vastavuse kontroll, et tagada rajatiste vastupidavus äärmuslikele ilmastikusündmustele  ning säiliks ressursside kättesaadavus .</t>
  </si>
  <si>
    <t>Planeeringute juures energiaressurssidele avalduvate kliimariskidega arvestamine.</t>
  </si>
  <si>
    <t>Planeeringute juures energiaressurssidele avalduvaid kliimariske ei arvestata (2015).</t>
  </si>
  <si>
    <t>Planeeringute juures võetakse energiaressurssidele avalduvad kliimariskid arvesse</t>
  </si>
  <si>
    <t xml:space="preserve">5.6.1. </t>
  </si>
  <si>
    <t xml:space="preserve">Energeetikaalase haldusvõimekuse tagamine </t>
  </si>
  <si>
    <t>Eelarve sisaldub" ENMAK 2030+ meetme 1.6 all "Energeetikaalane väliskoostöö ja haldusvõimekus" (toetab arengukava eesmärki 4.2. Varustuskindlus: Eestis on tagatud pidev energiavarustus). Tegevust toetab ka Mikroenergia toetusprogramm.</t>
  </si>
  <si>
    <t xml:space="preserve">Aastatel mil hetkel planeeritav rakendusplaan aastani 2019 on kaotanud kehtivuse, eelarve soovituslikult lisada rakendusplaani uude eeldatavasti vastu võetavasse versiooni. </t>
  </si>
  <si>
    <t>m.E.5.7.</t>
  </si>
  <si>
    <t>Energiaressursside kasutuseks vajalikele rajatistele ja seadmetele (PV-paneelid ja tuulikud) kehtivate normide kohandamine vastavalt uuringute meetme abil leitud tulemustele, et rajatised peaks vastu äärmuslikele ilmastikusündmustele ning säiliks ressursside kättesaadavus.</t>
  </si>
  <si>
    <t>Planeeringute juures energiaressurssidele avalduvate kliimariskidega arvestamine</t>
  </si>
  <si>
    <t>Normid pole kohandatud (2015).</t>
  </si>
  <si>
    <t>Norm kohandatud</t>
  </si>
  <si>
    <t>Haavatavus on viidud minimaalseks</t>
  </si>
  <si>
    <t xml:space="preserve">5.7.1. </t>
  </si>
  <si>
    <t xml:space="preserve">Normide kohandamine vastavalt tuuleressursi uuringule </t>
  </si>
  <si>
    <t>Energiatõhusus</t>
  </si>
  <si>
    <t>e.E.6.1.</t>
  </si>
  <si>
    <t xml:space="preserve">Primaarenergia lõpptarbimise mahu püsimine alla 2010. a taseme. </t>
  </si>
  <si>
    <t>Passiivse jahutuse kasutamise toetamine ehitistes.</t>
  </si>
  <si>
    <t xml:space="preserve">Õigusakt täiendatud. </t>
  </si>
  <si>
    <t>Ehitusmäärused ei sätesta passiivse jahutuse kohustuslikkust aasta läbi kasutatavates ehitistes. (2015).</t>
  </si>
  <si>
    <t>Ehitusmäärused sätestavad passiivse jahutuse kohustuslikkust aasta läbi kasutatavates ehitistes.</t>
  </si>
  <si>
    <t xml:space="preserve">6.1.1. </t>
  </si>
  <si>
    <t>KOV-ide ehitusmäärusesse nõude lisamine passiivse jahutuse kasutamise kohustuslikkuse kohta aasta läbi kasutatavates ehitistes.</t>
  </si>
  <si>
    <t>Ühissõidukis fluoritud kasvuhoonegaase sisaldavate kliimaseadmete asendamine alternatiivsetel külmaainetel (madala globaalse soojenemise potentsiaaliga) põhinevate kliimaseadmetega.</t>
  </si>
  <si>
    <t>Ühistranspordiseadus/selle määrused ei sisalda kliimaseadme kasutamise tingimusi ühissõidukis (2015).</t>
  </si>
  <si>
    <t>Ühistranspordiseadus/selle määrused sisaldavad kliimaseadme kasutamise tingimusi ühissõidukis.</t>
  </si>
  <si>
    <t xml:space="preserve">6.2.1 </t>
  </si>
  <si>
    <t>Ühistranspordiseaduse või selle määruste täiendamine fluoritud kasvuhoonegaase sisaldavate kliimaseadmete mittelubamise kohta ühissõidukis.</t>
  </si>
  <si>
    <t>Taastuvast loodusvarast valmistatud soojustusmaterjali kasutamine hoonete soojustamisel.</t>
  </si>
  <si>
    <t>Regulatsioon taastuvast loodusvarast valmistatud soojustusmaterjali kasutamise soodustamiseks hoonete soojustamisel puudub (2015).</t>
  </si>
  <si>
    <t>Regulatsioon taastuvast loodusvarast valmistatud soojustusmaterjali kasutamise soodustamiseks hoonete soojustamisel on olemas.</t>
  </si>
  <si>
    <t xml:space="preserve">6.3.1. </t>
  </si>
  <si>
    <t>Regulatsiooni väljatöötamine taastuvast loodusvarast valmistatud soojustusmaterjali kasutamise soodustamiseks hoonete soojustamisel.</t>
  </si>
  <si>
    <t>Haljastuse planeerimine lähtuvalt tuulekaitse ja energiasäästu eesmärgist.</t>
  </si>
  <si>
    <t>Detailplaneeringu koostamise nõuded ei sisalda haljastuse lahenduse väljatöötamist lähtuvalt tuulekaitse ja energiasäästu eesmärgist (2015).</t>
  </si>
  <si>
    <t>Detailplaneeringu koostamise nõuded sisaldavad haljastuse lahenduse väljatöötamise nõuet lähtuvalt tuulekaitse ja energiasäästu eesmärgist.</t>
  </si>
  <si>
    <t xml:space="preserve">6.4.1. </t>
  </si>
  <si>
    <t>KOV-ide detailplaneeringu koostamise nõuete täiendamine haljastuse lahenduse väljatöötamisega lähtuvalt tuulekaitse ja energiasäästu eesmärgist.</t>
  </si>
  <si>
    <t>Energiatõhusate kuivendus- ja niisutussüsteemide kasutamine.</t>
  </si>
  <si>
    <t xml:space="preserve">Energiatõhusad kuivendus ja niisutussüsteemid. </t>
  </si>
  <si>
    <t>Maaparandusseadus/selle määrused ei sätesta kavandatava maaparandussüsteemi energiatarbe kirjeldamise nõuet.Juhendmaterjal puudub (2015).</t>
  </si>
  <si>
    <t>Maaparandusseadus/selle määrused sätestavad kavandatava maaparandussüsteemi energiatarbe kirjeldamise nõude.</t>
  </si>
  <si>
    <t xml:space="preserve">6.7.1 </t>
  </si>
  <si>
    <t>Maaparandusseaduse ja selle määruste täiendamine kavandatava maaparandussüsteemi energiatarbe kirjeldamise nõudega.</t>
  </si>
  <si>
    <t>Maaparandusseadus/selle määrused ei sätesta kavandatava maaparandussüsteemi energiatarbe kirjeldamise nõuet (2015).</t>
  </si>
  <si>
    <t xml:space="preserve">6.7.2 </t>
  </si>
  <si>
    <t>Juhendmaterjali koostamine energiatõhusa niisutuse ja kuivenduse kohta põllumajanduses ja metsanduse ning uuringu läbiviimine juhendmaterjali tarbeks.</t>
  </si>
  <si>
    <t>Juhendmaterjal puudub (2015).</t>
  </si>
  <si>
    <t>M.e.6.8.</t>
  </si>
  <si>
    <t>Teavitussüsteem äärmuslike ilmaolude ajal elektritarbimise vähendamise juhtimiseks.</t>
  </si>
  <si>
    <t>Teavitussüsteem toimib.</t>
  </si>
  <si>
    <t>Teavitussüsteem puudub.</t>
  </si>
  <si>
    <t>Teavitussüsteem on olemas.</t>
  </si>
  <si>
    <t>Teavitussüsteemi hoitakse töökorras ja täiendatakse pidevalt.</t>
  </si>
  <si>
    <t xml:space="preserve">6.8.1. </t>
  </si>
  <si>
    <t>Teavitussüsteemi loomine ja käigushoidmine äärmuslike ilmaolude ajal elektritarbimise vähendamise juhtimiseks</t>
  </si>
  <si>
    <t xml:space="preserve">Soojatootmine ja jahutamine </t>
  </si>
  <si>
    <t>e.E7.1.</t>
  </si>
  <si>
    <t>Primaarenergia tarbimine kütteks 20,4 TWh/a (2012)</t>
  </si>
  <si>
    <t>Primaarenergia tarbimine kütteks &lt; 11,8 TWh/a</t>
  </si>
  <si>
    <t xml:space="preserve"> Toetus soojusvarustuse tõhusamaks ja kliimakindlamaks ümberkorraldamiseks.</t>
  </si>
  <si>
    <t>Investeeringutoetuste olemasolu ning nende toel vastavate indikaatorite täideviimine.</t>
  </si>
  <si>
    <t>Vastavalt tegevustele: 20,4 TWh (2012) ja 0 GWh (2012)</t>
  </si>
  <si>
    <t>Vastavalt tegevustele: 19,5 TWh ja 39,5 GWh (2020)</t>
  </si>
  <si>
    <t xml:space="preserve">7.1.1 </t>
  </si>
  <si>
    <t>Primaarnergia kasutamine soojuse tootmisel \ Investeeringutoetused katelde üleviimiseks kodumaisele odavamale kütustele (nt puit, põhk, turvas jne), Investeeringutoetused katelde vahetuseks või renoveerimiseks, investeeringutoetused üleminekuks lokaal- ja kohtküttele piirkondades, kus kaugküte pole majanduslikult jätkusuutlik.</t>
  </si>
  <si>
    <t>20,4 TWh (2012)</t>
  </si>
  <si>
    <t xml:space="preserve">Eelarve kajastub „Ühtekuuluvuspoliitika Fondide" rakenduskavas (2014-2020) (m 6.2.1., m.6.2.3, m.6.2.4.) ning KIK-i keskkonnaprogrammi vahendites. </t>
  </si>
  <si>
    <t xml:space="preserve">7.1.2 </t>
  </si>
  <si>
    <t xml:space="preserve">Kaugkütte soojuskao vähenemine: Kaugkütteseaduse kohandamine investeeringute motiveerimiseks ja turu osaliseks liberaliseerimiseks, soojusmajanduse arengukavade koostamine ning rakendamine, Kaugküttesüsteemide soojustorustiku vahetus.
</t>
  </si>
  <si>
    <t xml:space="preserve">0 GWh (2012) </t>
  </si>
  <si>
    <t>Energeetikaalase haldusvõimekuse tagamiseks energiamajanduse juhtstruktuuri loomine ja töös hoidmine.</t>
  </si>
  <si>
    <t>Loodud on energiamajanduse juhtstruktuur.</t>
  </si>
  <si>
    <t>Tegevused läbiviimata (2015).</t>
  </si>
  <si>
    <t>Tagatud</t>
  </si>
  <si>
    <t xml:space="preserve">7.2.1. </t>
  </si>
  <si>
    <t>Eelarve kajastub „Energiamajanduse arengukava aastani 2030" rakenduskavas (2016-2019) (täidab arengukava 1. eesmärki „Varustuskindlus: Eestis on tagatud pidev energiavarustus" ning 2. eesmärki "Primaarenergia tõhusam kasutus: Eesti energiavarustus ja -tarbimine on säästlikum“)</t>
  </si>
  <si>
    <t xml:space="preserve">Eelarve kajastub „Energiamajanduse arengukava aastani 2030" rakenduskavas (2016-2019) (täidab arengukava 1. eesmärki „Varustuskindlus: Eestis on tagatud pidev energiavarustus" ning 2. eesmärki "Primaarenergia tõhusam kasutus: Eesti energiavarustus ja -tarbimine on säästlikum“). Aastatel mil hetkel kehtiv rakendusplaan on kaotanud kehtivuse, eelarve soovituslikult lisada rakendusplaani uude eeldatavasti vastu võetavasse versiooni. </t>
  </si>
  <si>
    <t>e.E7.2.</t>
  </si>
  <si>
    <t>M.e.7.3.</t>
  </si>
  <si>
    <t xml:space="preserve">Kliimamuutustega arvestamine regulatsioonide väljatöötamisel ning uuendamisel. </t>
  </si>
  <si>
    <t>Seadusandluses kirjeldatud või viidatud projekteerimisnormid ja standardväärtused on vastavuses tegeliku kliimaatilise olukorraga ja tulevikuprognoosidega.</t>
  </si>
  <si>
    <t xml:space="preserve">7.3.1. </t>
  </si>
  <si>
    <t>Seadusandluse uuendamisel tagatakse kirjeldatud või viidatud projekteerimisnormide ja standardväärtuste vastavus tegeliku kliimaatilise olukorraga ja tulevikuprognoosidega</t>
  </si>
  <si>
    <t>Elektritootmine</t>
  </si>
  <si>
    <t>e.E8.1.</t>
  </si>
  <si>
    <t>Ehitusseadustiku (01.07.2015) täiendamine liginullenergia hoonete ehitamisel alates 2020. a ehitatavatele hoonetele mikroenergiatootmise seadmete (PV-paneelid, väiketuulikud, soojussalvestavad ahjud, portatiivsed generaatorid, jms.) lisamise kohustuse seadmisega, et võimaluse piires tagada elementaarne elektrivarustus ning samuti tagada elektrivarustusest sõltuvale küttele alternatiivne küttevõimalus (eriti hajaasustuses ja eramutes).</t>
  </si>
  <si>
    <t>Taristu tegevust reguleerivates seadustes on nõue kliimamuutustest tulenevate riskidega arvestamiseks.</t>
  </si>
  <si>
    <t>Muudatus tegemata (2015).</t>
  </si>
  <si>
    <t xml:space="preserve">8.1.1 </t>
  </si>
  <si>
    <t>Muudatuse tegemine Ehitusseadustikus</t>
  </si>
  <si>
    <t>Tarbimise juhtimise rajamiseks vajalike rakendusuuringute mahu suurendamine.</t>
  </si>
  <si>
    <t xml:space="preserve">Rakendusuuringute maht suurendatud ning seadusemuudatus sisse viidud. </t>
  </si>
  <si>
    <t>100 000 € (2017-2020) / 500 000 € (2021-2030) seadusemuudatus tegemata (2015).</t>
  </si>
  <si>
    <t>500 000 € seadusemuudatus tehtud</t>
  </si>
  <si>
    <t>1,5 mln € seadusemuudatus tehtud</t>
  </si>
  <si>
    <t>8.2.1</t>
  </si>
  <si>
    <t xml:space="preserve">Teadusraha ümbersuunamine </t>
  </si>
  <si>
    <t>Eelarve kajastub „Energiamajanduse arengukava aastani 2030" rakenduskavas (2016-2019) (täidab arengukava meetme 1.6. "Energeetikaalane haldusvõimekus ja
väliskoostöö" tegevust 1.6.9 "Osalemine IEA rakenduslepingutega rahvusvahelises valdkondlike ekspertidega koostöös").</t>
  </si>
  <si>
    <t xml:space="preserve">Eelarve kajastub „Energiamajanduse arengukava aastani 2030" rakenduskavas (2016-2019) (täidab arengukava meetme 1.6. Energeetikaalane haldusvõimekus ja
väliskoostöö, tegevust 1.6.9 "Osalemine IEA rakenduslepingutega rahvusvahelises valdkondlike ekspertidega koostöös"). Aastatel mil hetkel kehtiv rakendusplaan on kaotanud kehtivuse, eelarve soovituslikult lisada rakendusplaani uude eeldatavasti vastu võetavasse versiooni. </t>
  </si>
  <si>
    <t>8.2.2</t>
  </si>
  <si>
    <t>Muudatuse läbiviimine vastavasse seadustikku</t>
  </si>
  <si>
    <t xml:space="preserve">Eelarve kajastub „Energiamajanduse arengukava aastani 2030" rakenduskavas (2016-2019) (täidab arengukava meetme 1.1. "Elektrienergia tootmise arendamine" tegevust 1.1.1 "Seadusandluse muutmine elektrienergia tõhusa
tootmise tagamiseks ja taastuvelektri osakaalu
suurendamiseks"). </t>
  </si>
  <si>
    <t xml:space="preserve">Eelarve kajastub „Energiamajanduse arengukava aastani 2030" rakenduskavas (2016-2019) (täidab arengukava meetme 1.1. Elektrienergia tootmise arendamine, tegevust "1.1.1 Seadusandluse muutmine elektrienergia tõhusa
tootmise tagamiseks ja taastuvelektri osakaalu
suurendamiseks"). Aastatel mil hetkel kehtiv rakendusplaan on kaotanud kehtivuse, eelarve soovituslikult lisada rakendusplaani uude eeldatavasti vastu võetavasse versiooni. </t>
  </si>
  <si>
    <t>Kaitseministeerium</t>
  </si>
  <si>
    <t>ÜP</t>
  </si>
  <si>
    <t>üldplaneering</t>
  </si>
  <si>
    <t>KSH</t>
  </si>
  <si>
    <t>keskkonnamõjude strateegiline hindamine</t>
  </si>
  <si>
    <t>Kultuuriministeerium</t>
  </si>
  <si>
    <t>PRIA</t>
  </si>
  <si>
    <t>Põllumajanduse Registrite ja Informatsiooni Amet</t>
  </si>
  <si>
    <t>Riigimetsa Majandamise Keskus</t>
  </si>
  <si>
    <t>Keskkonnainvesteeringute Keskus</t>
  </si>
  <si>
    <t>MNT</t>
  </si>
  <si>
    <t>MNT, KOV</t>
  </si>
  <si>
    <t>KPO</t>
  </si>
  <si>
    <t>Ettevõtluse Arendamise Sihtasutus</t>
  </si>
  <si>
    <t>Kaitseliit</t>
  </si>
  <si>
    <t>KL</t>
  </si>
  <si>
    <t>Tagada taristu toimimine nii, et taristust sõltuvad elutähtsad teenused on inimestele kättesaadavad mistahes ajahetkel.</t>
  </si>
  <si>
    <t>HKS</t>
  </si>
  <si>
    <t>Hea Keskkonnaseisund</t>
  </si>
  <si>
    <t>Õppekava arvestab kliimamuutustega kohanemisega, valdkondlikku pädevust on suurendatud.</t>
  </si>
  <si>
    <t>Valdkondliku pädevuse suurendamine</t>
  </si>
  <si>
    <t xml:space="preserve">Kergliikluse ohutuse suurendamine (sh jalakäijate kukkumisriski vähendamine) taristu arendamise ja hooldustaseme parandamise ning liikluskorralduse muutmise kaudu, kergliiklusteede valgustamine, liiklejate teadlikkuse suurendamine. </t>
  </si>
  <si>
    <t>Kergliikluse atraktiivsuse suurendamine</t>
  </si>
  <si>
    <t>Transpordikütuste rahvusvahelistest tarnetest sõltumatuse suurendamine kohalike säästlike kütuste arendamise ja sõidukipargi ökonoomsuse suurendamise kaudu.</t>
  </si>
  <si>
    <t>Sõidukipargi ökonoomsuse suurendamine kehtestades teekasutus- ja diferentseeritud sõidukimaksud.</t>
  </si>
  <si>
    <t>Teavitus ja koolitused kliimamuutuste mõjust energiaressurssidele ja nende varumistehnoloogiatele. Seahulgas turuosaliste (tarbijad, tootjad, investorid) teadlikkuse suurendamine. Teadlikumad turuosalised oskavad paremini hinnata kliimamõjudest tulenevaid riske ja teevad energiatehnoloogiatesse kliimamõjudele vastupidavamaid investeeringuotsuseid. Lisaks konsulentide täiendkoolitus (sh metsakonsulendid), et need teavitaks huvigruppe kliimariskidest. Teavitatakse: a) Parimatest võimalikest kliimamutuustega kohanemise tehnoloogiatest; b) Prognoositud kliimamuutustest tulenevatest energiaressursside kättesaadavuse vähenemisest; c) Ressursi kasutuse muutumisest seoses kliimamuutustega (on oodata suvise elektritarbe suurenemist seoses jahutusvajadusega); d) Kliimamuutustest tulenevatest ohtudest ja võimalustest.</t>
  </si>
  <si>
    <t>Ilmastikuoludest tekkinud liiklusseisakud ja -kahjud</t>
  </si>
  <si>
    <t>Ilmastikuoludest tekkinud liiklusseisakud ja -kahjud on vähenenud.</t>
  </si>
  <si>
    <t>Tagada tarbijate energiaga varustatus mistahes kliimasündmuste avaldumisel.</t>
  </si>
  <si>
    <t>VKE</t>
  </si>
  <si>
    <t>väike- ja keskettevõte</t>
  </si>
  <si>
    <t>Viia Elektrituru-, Maagaasi-, Vedelkütuste- ja Vedelkütusevaru seadustesse nõuded, et vastava sektori pikaajalistes arengukavades kaalutakse kliimamuutustest tulenevaid riske ja nähakse ette kliimamuutustega kohanemise meetmed.</t>
  </si>
  <si>
    <t xml:space="preserve">Eelarve lisandub „Transpordi arengukava 2014-2020“ rakendusplaanile (toetab arengukava 1. eesmärki „Mugav ja nutikas liikumiskeskkond“). </t>
  </si>
  <si>
    <t xml:space="preserve">Tagada transporditaristu läbitavus äärmuslike ilmaolude puhul ning teede korrashoid. </t>
  </si>
  <si>
    <t>7.</t>
  </si>
  <si>
    <t>7.1.</t>
  </si>
  <si>
    <t>7.1.1.</t>
  </si>
  <si>
    <t>7.1.2.</t>
  </si>
  <si>
    <t>7.1.3.</t>
  </si>
  <si>
    <t>7.1.4.</t>
  </si>
  <si>
    <t>7.2.</t>
  </si>
  <si>
    <t>7.2.1.</t>
  </si>
  <si>
    <t>7.2.2.</t>
  </si>
  <si>
    <t>7.3.</t>
  </si>
  <si>
    <t>7.3.1.</t>
  </si>
  <si>
    <t>7.3.2.</t>
  </si>
  <si>
    <t>7.4.</t>
  </si>
  <si>
    <t>7.4.1.</t>
  </si>
  <si>
    <t>7.4.2.</t>
  </si>
  <si>
    <t>7.4.3.</t>
  </si>
  <si>
    <t>7.5.</t>
  </si>
  <si>
    <t>7.5.1.</t>
  </si>
  <si>
    <t>7.5.2.</t>
  </si>
  <si>
    <t>8.</t>
  </si>
  <si>
    <t>8.1.</t>
  </si>
  <si>
    <t>8.1.1.</t>
  </si>
  <si>
    <t>8.2.</t>
  </si>
  <si>
    <t>8.2.1.</t>
  </si>
  <si>
    <t>8.3.</t>
  </si>
  <si>
    <t>8.3.1.</t>
  </si>
  <si>
    <t>8.5.</t>
  </si>
  <si>
    <t>8.5.1.</t>
  </si>
  <si>
    <t>8.6.</t>
  </si>
  <si>
    <t>8.6.1.</t>
  </si>
  <si>
    <t>8.8.</t>
  </si>
  <si>
    <t>8.8.1.</t>
  </si>
  <si>
    <t>Maa-amet</t>
  </si>
  <si>
    <t>teadusasutused</t>
  </si>
  <si>
    <t>Arengufond</t>
  </si>
  <si>
    <t>Eesti Teadusagentuur SA</t>
  </si>
  <si>
    <t xml:space="preserve">Transporditaristuga seotud kõvakattega alade vähendamine ja edasise laienemise vältimine - parkimiskohtade nõudluse ohjamine linnades, ruumitõhusa transpordisüsteemi eelisarendamine (ühistransport, rööbastransport) ja uue taristu ehitamise vajaduse vähendamine. </t>
  </si>
  <si>
    <t xml:space="preserve">Elektri, vee- ja gaasivarustus, kanalisatsiooni ja sademevee kogumissüsteem ning elektrooniline side toimib igal ajahetkel mistahes ilmastikuoludes. </t>
  </si>
  <si>
    <t xml:space="preserve">Väheneb jaotusvõrgus elektrikatkestuste keskmine kogukestus minutites ühe tarbimiskoha kohta 
</t>
  </si>
  <si>
    <t xml:space="preserve">Gaasitarnete aastane summaarsete katkestuste kestus tundides paraneb </t>
  </si>
  <si>
    <t xml:space="preserve">Laieneb mobiilsidelevi (kiire 4G) territoriaalne kaetus teenusepakkuja levialas </t>
  </si>
  <si>
    <t xml:space="preserve">Jaotusvõrgus elektrikatkestuste keskmine kogukestus minutites ühe tarbimiskoha kohta alla 52 min/a (2013). </t>
  </si>
  <si>
    <t>Gaasitarnete aastane summaarsete katkestuste kestus tundides 130 tundi aastas (2013).</t>
  </si>
  <si>
    <t xml:space="preserve">Mobiilsidelevi (kiire 4G) territoriaalne kaetus teenusepakkuja levialas keskmiselt, protsentides kogu Eesti territooriumist 85% (2015). </t>
  </si>
  <si>
    <t>3. Mobiilsidelevi (kiire 4G) territoriaalne kaetus teenusepakkuja levialas keskmiselt, protsentides kogu Eesti territooriumist 100%.</t>
  </si>
  <si>
    <t>7.1.1.1.</t>
  </si>
  <si>
    <t>Käsitlemine sademevee strateegiates, arengu- ja tegevuskavades jne.</t>
  </si>
  <si>
    <t>7.1.2.1.</t>
  </si>
  <si>
    <t>7.1.3.1.</t>
  </si>
  <si>
    <t>7.1.5.1.</t>
  </si>
  <si>
    <t>Käsitlemine linnaplaneeringutes</t>
  </si>
  <si>
    <t>7.1.4.1.</t>
  </si>
  <si>
    <t>Teabe olemasolu</t>
  </si>
  <si>
    <t xml:space="preserve">Toetada elektriliinide ja -kaablite projekteerimisnorme sätsestavate EL-i standardite rahvuslikud lisade uuendamist ja väljatöötamist, etelektrivõrk oleks vastupidavam kliimamuutustest tingitud ilmastikule. </t>
  </si>
  <si>
    <t>7.1.5.</t>
  </si>
  <si>
    <t xml:space="preserve">Standardite olemasolu </t>
  </si>
  <si>
    <t>7.1.6.</t>
  </si>
  <si>
    <t>7.1.6.1.</t>
  </si>
  <si>
    <t xml:space="preserve">Ajakohastatud nõuete olemasolu ja nõuded täiendatud </t>
  </si>
  <si>
    <t>Transporditaristu kasutamine inimeste (rahuldavaks) liikumiseks ja kaubaveoks on kõigi transpordiliikidega pidevalt võimalik mistahes ilmastikuoludes.</t>
  </si>
  <si>
    <t>Seadusemuudatus tegemata, juhendid koostamata, koolitused tegemata, parkimisalade nõudlust ei piirata piisavalt (2015).</t>
  </si>
  <si>
    <t>7.2.1.1.</t>
  </si>
  <si>
    <t>Planeerimisseaduses viidud sisse muudatus. Kõvakattega alade pindala ei kasva algtasemega (100%) võrreldes</t>
  </si>
  <si>
    <t>7.2.1.2.</t>
  </si>
  <si>
    <t>Juhendid koostatud ja koolitused läbi viidud</t>
  </si>
  <si>
    <t>7.2.1.3.</t>
  </si>
  <si>
    <t>Parkimisalade pindala ei kasva</t>
  </si>
  <si>
    <t>7.2.2.1.</t>
  </si>
  <si>
    <t>7.2.3.</t>
  </si>
  <si>
    <t>7.2.3.1.</t>
  </si>
  <si>
    <t xml:space="preserve">Ajakohastatud nõuete olemasolu </t>
  </si>
  <si>
    <t>7.2.4.</t>
  </si>
  <si>
    <t>7.2.4.1.</t>
  </si>
  <si>
    <t>Ajakohastatud nõuete olemasolu</t>
  </si>
  <si>
    <t>7.2.5.</t>
  </si>
  <si>
    <t>7.2.5.1.</t>
  </si>
  <si>
    <t>7.2.6.</t>
  </si>
  <si>
    <t>7.2.6.1.</t>
  </si>
  <si>
    <t>7.2.7.</t>
  </si>
  <si>
    <t>7.2.7.1.</t>
  </si>
  <si>
    <t>Teehoolduse kvaliteet heal tasemel</t>
  </si>
  <si>
    <t xml:space="preserve">Energiamärgisele C vastavate korterelamute osakaalu algtase pole teada (2015) </t>
  </si>
  <si>
    <t>Hoonete vastupidavus, energiatõhusus ning mugav sisekliima on inimestele tagatud mistahes kliimamuutuste avaldumisel.</t>
  </si>
  <si>
    <t xml:space="preserve">Suureneb energiamärgisele C vastavate korterelamute osakaal </t>
  </si>
  <si>
    <t>Suureneb energiamärgisele C vastavate eramute osakaal</t>
  </si>
  <si>
    <t>Energiamärgisele C vastavate eramute osakaalu algtase pole teada (2015)</t>
  </si>
  <si>
    <t xml:space="preserve">Energiamärgisele C vastavate korterelamute osakaal &gt; 50% </t>
  </si>
  <si>
    <t xml:space="preserve">Energiamärgisele C vastavate eramute osakaal &gt; 40% </t>
  </si>
  <si>
    <t>7.3.1.1.</t>
  </si>
  <si>
    <t>7.3.1.2.</t>
  </si>
  <si>
    <t>7.3.1.3.</t>
  </si>
  <si>
    <t>Ülevaade kliimamuutuste mõjuga kohanemise käsitlemisest valdkondlikes õppekavades</t>
  </si>
  <si>
    <t>Valdkondlikud õppekavad on täiendatud</t>
  </si>
  <si>
    <t>Pädevate erialaspetsialistide olemasolu</t>
  </si>
  <si>
    <t>7.3.2.1.</t>
  </si>
  <si>
    <t>Riiklike toetuste abil täiendavalt rekonstrueeritud elamute netopinna m2 kasv</t>
  </si>
  <si>
    <t>Eelarve kajastub "Eesti energiamajanduse arengukava aastati 2030" rakendusplaanis aastateks 2016-2019 (täidab arengukava meedet 2.4. Olemasoleva hoonefondi energiatõhususe suurendamine).</t>
  </si>
  <si>
    <t>7.3.2.2.</t>
  </si>
  <si>
    <t>Lokaalsete taastuvenergialahenduste osakaalu kasv</t>
  </si>
  <si>
    <t>7.3.3.</t>
  </si>
  <si>
    <t>7.3.5.</t>
  </si>
  <si>
    <t>7.3.3.1.</t>
  </si>
  <si>
    <t>7.3.3.2.</t>
  </si>
  <si>
    <t>Ülevaade olemasolevast olukorrast</t>
  </si>
  <si>
    <t>Planeerijate, projekteerijate, KOV ametnike ja elanikkonna teadlikkuse suurenemine</t>
  </si>
  <si>
    <t>7.3.4.</t>
  </si>
  <si>
    <t>7.3.4.1.</t>
  </si>
  <si>
    <t>Ülevaade võimalikest meetmetest</t>
  </si>
  <si>
    <t>7.3.5.1.</t>
  </si>
  <si>
    <t>7.3.5.2.</t>
  </si>
  <si>
    <t>7.3.5.3.</t>
  </si>
  <si>
    <t>3% keskvalitsuse hoonetest on rekonstrueeritud</t>
  </si>
  <si>
    <t>Avaliku sektori liginullenergia hoonete ehitamise pilootprojektid</t>
  </si>
  <si>
    <t>Avaliku sektori omanduses oleva üürielamufondi ehitamine, pensionifondide paigutamine sihtasutusse (100 korterit aastas)</t>
  </si>
  <si>
    <t>7.3.5.4.</t>
  </si>
  <si>
    <t>Aastaks 2020 84000 m2 kaasajastatud</t>
  </si>
  <si>
    <t>7.3.6.</t>
  </si>
  <si>
    <t>7.3.6.1.</t>
  </si>
  <si>
    <t>Uuringu olemasolu</t>
  </si>
  <si>
    <t>7.3.7.</t>
  </si>
  <si>
    <t>7.3.7.1.</t>
  </si>
  <si>
    <t>7.3.8.</t>
  </si>
  <si>
    <t>7.3.8.1.</t>
  </si>
  <si>
    <t>7.3.9.</t>
  </si>
  <si>
    <t>7.3.9.1.</t>
  </si>
  <si>
    <t>7.3.10.</t>
  </si>
  <si>
    <t>7.3.10.1.</t>
  </si>
  <si>
    <t>Regulatsioonid võtavad arvesse uuemate uuringute tulemusi</t>
  </si>
  <si>
    <t>7.3.11.</t>
  </si>
  <si>
    <t>7.3.11.1.</t>
  </si>
  <si>
    <t>7.3.12.</t>
  </si>
  <si>
    <t>7.3.12.1.</t>
  </si>
  <si>
    <t>7.3.13.</t>
  </si>
  <si>
    <t>7.3.13.1.</t>
  </si>
  <si>
    <t>7.3.14.</t>
  </si>
  <si>
    <t>7.3.14.1.</t>
  </si>
  <si>
    <t>7.3.15.</t>
  </si>
  <si>
    <t>7.3.16.</t>
  </si>
  <si>
    <t>Kaupade ja inimeste ohutu liiklemine ning juurdepääs elutähtsatele- ja igapäeva funktsioonidele (arstiabi, töö, kool) on tagatud mistahes kliimasündmuste avaldumisel.</t>
  </si>
  <si>
    <t>7.4.1.1.</t>
  </si>
  <si>
    <t>Kergliiklejatega liiklusõnnetuste arv ja raskustase, kergliikluse osakaal</t>
  </si>
  <si>
    <t>7.4.1.2.</t>
  </si>
  <si>
    <t>Kergliiklusteede pikkus</t>
  </si>
  <si>
    <t xml:space="preserve">100 täiendavat ilmajaama (25000/jaam); </t>
  </si>
  <si>
    <t>7.4.2.1.</t>
  </si>
  <si>
    <t>7.4.2.2.</t>
  </si>
  <si>
    <t>7.4.3.1.</t>
  </si>
  <si>
    <t>Reisijate rahulolu peatuste ilmastikukindlusega</t>
  </si>
  <si>
    <t>7.4.4.</t>
  </si>
  <si>
    <t>tarktee.ee ja mobiilirakendused edastavad põhiliselt maanteid ja tänavaid puudutavat infot sõidukijuhtidele, puudub sama kanali info raudtee, sadamate, ühistranspordi ja kergliiklejate info (nt kui tee- või tänavalõik on suletud, siis see ei ole tihti suletud ühistranspordile või jalakäijatele) (2015)</t>
  </si>
  <si>
    <t>7.4.4.1.</t>
  </si>
  <si>
    <t>Erinevaid transpordiliike kattev infosüsteem</t>
  </si>
  <si>
    <t>7.4.5.</t>
  </si>
  <si>
    <t>tarktee.ee ja mobiilirakendused edastavad põhiliselt maanteid ja tänavaid puudutavat infot sõidukijuhtidele, puudub sama kanali info raudtee, sadamate, ühistranspordi ja kergliiklejate info (nt kui tee- või tänavalõik on suletud, siis see ei ole tihti suletud ühistranspordile või jalakäijatele) (2015).</t>
  </si>
  <si>
    <t>Erinevaid transpordiliike kattev infosüsteem vedajatele, reisijatele paremini kättesaadav</t>
  </si>
  <si>
    <t>7.4.5.1.</t>
  </si>
  <si>
    <t>7.4.6.</t>
  </si>
  <si>
    <t>7.4.6.1.</t>
  </si>
  <si>
    <t>7.4.6.2.</t>
  </si>
  <si>
    <t>Ökonoomsem sõidukipark</t>
  </si>
  <si>
    <t>7.4.7.</t>
  </si>
  <si>
    <t>Talverehvidega varustatud liinibusside ja kommunaalteenustega seotud veokite osakaal</t>
  </si>
  <si>
    <t>7.4.7.1.</t>
  </si>
  <si>
    <t>Transpordisüsteemi ja liikuvuse planeerimisel on kujundatud kliimamõjude suhtes vähemhaavatavam transpordisüsteem ja vähenenud on negatiivseid kliimamõjusid võimendavate transporditaristu objektide vajadus ja hulk.</t>
  </si>
  <si>
    <t>7.5.1.1.</t>
  </si>
  <si>
    <t>Min 4 rakendusuuringut iga 10 aasta järel</t>
  </si>
  <si>
    <t>7.5.2.1.</t>
  </si>
  <si>
    <t>7.5.3.</t>
  </si>
  <si>
    <t>7.5.3.1.</t>
  </si>
  <si>
    <t>Liikluskahjude vähenemine, ühenduskindluse ja ühistranspordi atraktiivsuse paranemine</t>
  </si>
  <si>
    <t>Talveperioodi õnnetuste ja hukkunute arv, taristu hooldustase ja ohutu taristuga kaetus</t>
  </si>
  <si>
    <t>7.5.4.</t>
  </si>
  <si>
    <t>7.5.4.1.</t>
  </si>
  <si>
    <t>Juhendite olemasolu</t>
  </si>
  <si>
    <t>Energiasõltumatuse, varustuskindluse ja -turvalisuse tase ei sõltu kliimamuutuste negatiivsete mõjude avaldumisest.</t>
  </si>
  <si>
    <t xml:space="preserve">Energia lõpptarbimise tase
</t>
  </si>
  <si>
    <t>Imporditud energiakandjate osakaal</t>
  </si>
  <si>
    <t>Suurima tarneallika osakaal Eesti gaasiturul</t>
  </si>
  <si>
    <t>Kütusevabade energiaallikate osakaal lõpptarbimises</t>
  </si>
  <si>
    <t>Imporditud energiakandjate osakaal primaarenergiaga varustuses alla 25 %.</t>
  </si>
  <si>
    <t>Suurima tarneallika osakaal Eesti gaasiturul alla 70%.</t>
  </si>
  <si>
    <t>Kütusevabade energiaallikate osakaal lõpptarbimises vähemalt 10%.</t>
  </si>
  <si>
    <t>8.1.1.1.</t>
  </si>
  <si>
    <t>Mikroenergia toetusprogrammi maht, €</t>
  </si>
  <si>
    <t>8.1.2.</t>
  </si>
  <si>
    <t>8.1.2.1.</t>
  </si>
  <si>
    <t>8.1.3.</t>
  </si>
  <si>
    <t>8.1.3.1.</t>
  </si>
  <si>
    <t>ENMAK 2030 uuendatud ja täiendatud vastava eesmärgiga</t>
  </si>
  <si>
    <t>Muudatused vastavates seadustes on jõustunud</t>
  </si>
  <si>
    <t>Valdkonna turuosalised on kliimamuutuste mõjust ning riskidest teadlikud ning arvestavad sellega investeeringute tegemisel.</t>
  </si>
  <si>
    <t>8.2.1.1.</t>
  </si>
  <si>
    <t>8.2.1.2.</t>
  </si>
  <si>
    <t>Koolitatute arv: Erinevate huvigruppide esindajad koolitatud energiaressurssidele mõjuvate kliimaparameetrite suhtes</t>
  </si>
  <si>
    <t>Konsulendid koolitatud energiaressurssidele mõjuvate kliimaparameetrite suhtes</t>
  </si>
  <si>
    <t>Tagatud on energiaressursside varumise ja kasutamise kliimamuutustega arvestav ajastus ning ruumiline planeerimine.</t>
  </si>
  <si>
    <t>8.3.1.1.</t>
  </si>
  <si>
    <t>ENMAK 2030 elluviimiseks vastavate õigusaktide väljatöötamine</t>
  </si>
  <si>
    <t>8.3.2.</t>
  </si>
  <si>
    <t>8.3.2.1.</t>
  </si>
  <si>
    <t>8.4.</t>
  </si>
  <si>
    <t>Tagatud on piisav tehniline võimekus energiaressursside varumiseks nende varumishooaja lühenemisel ja võimalike erakorraliste ilmastikusündmuste korral.</t>
  </si>
  <si>
    <t>8.4.1.</t>
  </si>
  <si>
    <t xml:space="preserve">Metsaühistute kaudu turustatava puidu maht keskmiselt 500 000
tm/aastas, energiaühistute arv &gt;100 </t>
  </si>
  <si>
    <t>Energiaühistute arv</t>
  </si>
  <si>
    <t>8.4.1.1.</t>
  </si>
  <si>
    <t>8.4.2.2.</t>
  </si>
  <si>
    <t>8.4.1.2.</t>
  </si>
  <si>
    <t>8.4.1.3.</t>
  </si>
  <si>
    <t>Metsaühistute kaudu turustatava puidu mahuks 10 aastase perioodi jooksul kokku (2030. aastaks)</t>
  </si>
  <si>
    <t>8.4.2.</t>
  </si>
  <si>
    <t>Uuringute ning analüüside tegemine, selgitamaks, milline on täpne kliimamuutuste mõju ulatus puidu- ja tuuleressursile. Kuidas mõjutab keskmise temperatuuri tõus ning sademetehulga suurenemine pinnase kandevõimet ja seeläbi puiduressursi kättesaadavust ja võimalikku raiete ajastust. Rakendusuuringud selgitamaks välja kõrgema tuuleklassiga tuulikute kasutamise vajaduse ja asukohad. Uuringute temaatikad võiks sisaldada: a) Läänetuulte sagenemisega ja tugevnemisega arvestamine tuulikute asukohtade valikul. b) Jäite tekkimise ja kuhjumise ohu suurenemisega arvestamine; c) Sagedasema triivjääga arvestamine avameretuuleparkide planeerimisel (2021-2050).</t>
  </si>
  <si>
    <t>8.4.2.1.</t>
  </si>
  <si>
    <t>Uuringutulemuste olemasolu</t>
  </si>
  <si>
    <t>Tagatud on energiatehnoloogiate füüsiline vastupidavus äärmuslike kliimasündmuste esinemise sagenemisel.</t>
  </si>
  <si>
    <t>8.5.1.1.</t>
  </si>
  <si>
    <t>8.5.2.</t>
  </si>
  <si>
    <t>8.5.2.1.</t>
  </si>
  <si>
    <t>Normid on kohandatud kliimamuutustele</t>
  </si>
  <si>
    <t xml:space="preserve">Kliimamuutusega kohanemine toimub energiatõhusal viisil, mille puhul kogu majanduse energiatarbimine ja kasvuhoonegaaside heide väheneb. </t>
  </si>
  <si>
    <t>8.6.1.1.</t>
  </si>
  <si>
    <t xml:space="preserve">Täiendatud õigusakt </t>
  </si>
  <si>
    <t>8.6.2.</t>
  </si>
  <si>
    <t>8.6.3.</t>
  </si>
  <si>
    <t>8.6.2.1.</t>
  </si>
  <si>
    <t>8.6.3.1.</t>
  </si>
  <si>
    <t>8.6.4.</t>
  </si>
  <si>
    <t>8.6.4.1.</t>
  </si>
  <si>
    <t>8.6.5.</t>
  </si>
  <si>
    <t>8.6.5.1.</t>
  </si>
  <si>
    <t>8.6.5.2.</t>
  </si>
  <si>
    <t>Koostatud juhendmaterjal</t>
  </si>
  <si>
    <t>8.6.6.</t>
  </si>
  <si>
    <t>8.6.6.1.</t>
  </si>
  <si>
    <t xml:space="preserve">Toimiv teavitussüsteem </t>
  </si>
  <si>
    <t>8.7.</t>
  </si>
  <si>
    <t>Tarbijate soojuse ja jahutusega varustamine ning selle katkestusteta toimimine on tagatud mistahes kliimategurite negatiivsete muutuste avaldumisel.</t>
  </si>
  <si>
    <t>8.7.1.</t>
  </si>
  <si>
    <t>8.7.1.1.</t>
  </si>
  <si>
    <t>Algtase 20,4 TWh (2012) - Sihttase 19,5 TWh (2020)</t>
  </si>
  <si>
    <t>8.7.1.2.</t>
  </si>
  <si>
    <t>Algtase 0 GWh (2012) - Sihttase 39,5 GWh (2020)</t>
  </si>
  <si>
    <t>8.7.2.</t>
  </si>
  <si>
    <t>8.7.2.1.</t>
  </si>
  <si>
    <t xml:space="preserve">Energiamajanduse seire: a) Riigiasutuste haldusvõimekuse tagamine, mis tegelevad käesoleva arengukava, energiaturgu reguleerivate ja muude energeetikavaldkonnaga seonduvate seaduste toimimise tagamisega. 
b) Energiamajanduse alase kompetentsi koondamise analüüs. c) Riigi energiastatistika saadavuse tagamine ja arendamine. </t>
  </si>
  <si>
    <t>Kliimamuutustest tulenevad pikaajalised negatiivsed mõjud valdkonnas on minimeeritud</t>
  </si>
  <si>
    <t>8.8.1.1.</t>
  </si>
  <si>
    <t>Seadusandluses kirjeldatud või viidatud projekteerimisnormid ja standardväärtused on vastavuses tegeliku kliimaatilise olukorraga ja tulevikuprognoosidega</t>
  </si>
  <si>
    <t>8.9.</t>
  </si>
  <si>
    <t>Kliimamuutustega kaasnevad negatiivsed mõjud ei takista Eesti tarbijate vajadusi rahuldavas mahus elektri tootmist.</t>
  </si>
  <si>
    <t>8.9.1.</t>
  </si>
  <si>
    <t>8.9.1.1.</t>
  </si>
  <si>
    <t>8.9.2.</t>
  </si>
  <si>
    <t>8.9.2.1.</t>
  </si>
  <si>
    <t>Juhitava võrgu rajamisele kaasa aitavate rakendusuuringute maht on kasvanud algtasemelt 100 000 € sihttasemele 500 000 €</t>
  </si>
  <si>
    <t>8.9.2.2.</t>
  </si>
  <si>
    <t>Seadusemuudatus sisse viidud</t>
  </si>
  <si>
    <t>KOKKU</t>
  </si>
  <si>
    <t>7. Taristu</t>
  </si>
  <si>
    <t>8. Energeetika</t>
  </si>
  <si>
    <t>EELARVE JAOTUS VÕTMEVALDKONDADE KAUPA</t>
  </si>
  <si>
    <t>Kontroll</t>
  </si>
  <si>
    <t>Lühend</t>
  </si>
  <si>
    <t>Asutus</t>
  </si>
  <si>
    <t>Haldusala</t>
  </si>
  <si>
    <t>sh MeM valitsemisala</t>
  </si>
  <si>
    <t>EELARVE JAOTUS ÜLDEESMÄRKIDE KAUPA</t>
  </si>
  <si>
    <t>sh HTM valitsemisala</t>
  </si>
  <si>
    <t>4,47 (2012)</t>
  </si>
  <si>
    <t>RMK, MKM</t>
  </si>
  <si>
    <t>Kliimamuutustega kohanemise arengukava rakendusplaan 2017-2030 koondtabel</t>
  </si>
  <si>
    <t>44,8 % (2014)</t>
  </si>
  <si>
    <t>91,4% (2014)</t>
  </si>
  <si>
    <t>4,4% (2012)</t>
  </si>
  <si>
    <t>Primaarenergia lõpptarbimise maht</t>
  </si>
  <si>
    <t>Primaarenergia tarbimine kütteks.</t>
  </si>
  <si>
    <t>Elektrituruseadusega kehtestatud kehtiva varustuskindluse n-1-1 nõude täitmine.</t>
  </si>
  <si>
    <t>Loodud on energiamajanduse juhtstruktuur</t>
  </si>
  <si>
    <t>Hoonete projekteerimistingimuste, juhiste ja regulatsioonide ülevaatamine tuginedes teaduslike uuringute tulemustele.</t>
  </si>
  <si>
    <t>Hoonete ehitustingimused ja projekteerimisnormid arvestavad kliimamuutuste mõjuga.</t>
  </si>
  <si>
    <t xml:space="preserve"> SiM/KOV</t>
  </si>
  <si>
    <t>7. üldeesmärk: Tagada taristu toimimine nii, et taristust sõltuvad elutähtsad teenused on inimestele kättesaadavad mistahes ajahetkel.</t>
  </si>
  <si>
    <t>8. üldeesmärk: Tagada tarbijate energiaga varustatus mistahes kliimasündmuste avaldumisel.</t>
  </si>
  <si>
    <t>&lt; 50 min/a</t>
  </si>
  <si>
    <t>Jaotusvõrgus elektrikatkestuste keskmine kogukestus minutites ühe tarbimiskoha kohta &lt; 50 min/a.</t>
  </si>
  <si>
    <t>Gaasitarnete aastane summaarsete katkestuste kestus tundides &lt; 130 tundi aastas.</t>
  </si>
  <si>
    <t xml:space="preserve">Ilmastikust tingitud kiiresti muutuvate teeoludega kohtadesse muutuva teabega liiklusmärkide paigaldamine, vähemalt kolmandik põhimaanteevõrgust kaetud  muutuvteabega liikluskorraldusega </t>
  </si>
  <si>
    <t>Raudteetranspordi osakaal Eesti maismaa reisijateveost 10% (2014)</t>
  </si>
  <si>
    <t xml:space="preserve">Mitmekesise ja hästi koostoimiva transpordisüsteemi arendamine. </t>
  </si>
  <si>
    <t xml:space="preserve">Raudteetranspordi osakaal aastases Eesti reisijateveost &gt;15%. </t>
  </si>
  <si>
    <t xml:space="preserve"> Suureneb raudteetranspordi osakaal Eestit reisijateveos. Toimivad ümberistumis- ning pargi-ja sõida peatused. </t>
  </si>
  <si>
    <t>Raudteevedude osakaalu kahanemine eelkõige naftavedude vähenemise tõttu, maanteevedude kasv (2015), raudeeveo osakaal maismaa reisijateveos 10%</t>
  </si>
  <si>
    <t>Rongi osakaal maismaa reisijateveos &gt;15%, reisirongide ühenduskiirused ja sidusus teiste liikumisviisidega on paranenud</t>
  </si>
  <si>
    <t>Eesti 2030+ 4.2. Teenuste, haridusasutuste ja töökohtade kättesaadavuse tagab toimepiirkondade sisene ja omavaheline sidustamine kestlike transpordiliikide abil, 4.3. Tagatud on kiire, piisava sagedusega ja mugav ühendus välismaailmaga</t>
  </si>
  <si>
    <t>Eesti 2030+ 4.2. Teenuste, haridusasutuste ja töökohtade kättesaadavuse tagab toimepiirkondade sisene ja omavaheline sidustamine kestlike transpordiliikide abil, 4.3. Tagatud on kiire, piisava sagedusega ja mugav ühendus välismaailmaga. Perioodi 2021-2030 korral, tegevuste maksumused soovituslikult lisada Transpordi arengukava rakendusplaani eelduslikult uude vastuvõetavasse versiooni.</t>
  </si>
  <si>
    <t xml:space="preserve">Transpordisüsteemi sidususe arendamine </t>
  </si>
  <si>
    <t>Transpordisüsteemi sidusus ja reisirongi potentsiaali parem kasutamine</t>
  </si>
  <si>
    <t>Koondindeks</t>
  </si>
  <si>
    <t xml:space="preserve">Järjekorra nr. </t>
  </si>
  <si>
    <t>Toetusmeetmete olemasolu</t>
  </si>
  <si>
    <t xml:space="preserve">50 uuendatud seirejaama, 1 uus automaatsondjaam, 1 uuendatud kalibreerimislabor. </t>
  </si>
  <si>
    <t>m.E.5.5.</t>
  </si>
  <si>
    <t>m.E.5.3.</t>
  </si>
  <si>
    <t>m.E.5.4.</t>
  </si>
  <si>
    <t>e.E.4.1.</t>
  </si>
  <si>
    <t>m.E.5.2.</t>
  </si>
  <si>
    <t>m.E.6.1.</t>
  </si>
  <si>
    <t>m.E.6.2.</t>
  </si>
  <si>
    <t>m.E.6.3.</t>
  </si>
  <si>
    <t>m.E.6.4.</t>
  </si>
  <si>
    <t>m.E.6.7.</t>
  </si>
  <si>
    <t xml:space="preserve">m.E.7.1. </t>
  </si>
  <si>
    <t>m.E.7.2.</t>
  </si>
  <si>
    <t>m.E.8.1.</t>
  </si>
  <si>
    <t>m.E.8.2.</t>
  </si>
  <si>
    <t>Eelarve kajastub „Ühtekuuluvuspoliitika Fondide" rakenduskavas (2014-2020) (kusjuures väljamaksed on planeeritud kuni 2022) (m 6.2.2) ning KIK-i keskkonnaprogrammi vahendites. Tulevikus hakkab kajastuma "Energiamajanduse arengukava aastani 2030" rakendusplaanis (täidab arengukava 1. eesmärki „Varustuskindlus: Eestis on tagatud pidev energiavarustus" ning 2. eesmärki "Primaarenergia tõhusam kasutus: Eesti energiavarustus ja -tarbimine on säästlikum“).</t>
  </si>
  <si>
    <t>Energiaressursi varu kasutatavuse maht aastas (Algtase 53,316 TWh/a (2013))</t>
  </si>
  <si>
    <t>Energiaressursi varu kasutatavuse maht igal aastal &gt; 78,089 TWh/a</t>
  </si>
  <si>
    <t xml:space="preserve">2818 ktoe (2010)
</t>
  </si>
  <si>
    <t>Kodumaistel taastuvkütustel ja -allikatel põhineva mikroenergiatootmise toetamine.</t>
  </si>
  <si>
    <r>
      <t xml:space="preserve">Primaarenergia lõpptarbimise mahu püsimine. </t>
    </r>
    <r>
      <rPr>
        <sz val="10"/>
        <color rgb="FFFF0000"/>
        <rFont val="Calibri"/>
        <family val="2"/>
        <charset val="186"/>
        <scheme val="minor"/>
      </rPr>
      <t>Algtase 2818 ktoe. (2010).</t>
    </r>
  </si>
  <si>
    <r>
      <t xml:space="preserve">n-1-1 nõue täidetud (2014).     </t>
    </r>
    <r>
      <rPr>
        <i/>
        <sz val="10"/>
        <rFont val="Calibri"/>
        <family val="2"/>
        <charset val="186"/>
        <scheme val="minor"/>
      </rPr>
      <t xml:space="preserve">N-1-1 on määruse tähenduses ühe elemendi avariiline väljalülitumine, kui mõni süsteemi tööd  oluliselt mõjutav element on hoolduses. Määrus kehtestatakse «Elektrituruseaduse» (RT I 2003, 25, 153) § 42 lõike 2 p. 11 alusel.  </t>
    </r>
  </si>
  <si>
    <t>Energia lõpptarbimise tase ei ületa 2010. aastal määratud algtaset. Algtase 2818 ktoe (2010)</t>
  </si>
  <si>
    <t>Eelarve kajastub „Ühtekuuluvuspoliitika Fondide" rakenduskavas (2014-2020) (m 6.2.1., m.6.2.3, m.6.2.4.) (kusjuures väljamaksed on planeeritud kuni 2022) ning KIK-i keskkonnaprogrammi vahendites. Tulevikus hakkab kajastuma "Energiamajanduse arengukava aastani 2030" rakendusplaanis (täidab arengukava 1. eesmärki „Varustuskindlus: Eestis on tagatud pidev energiavarustus" ning 2. eesmärki "Primaarenergia tõhusam kasutus: Eesti energiavarustus ja -tarbimine on säästlikum“).</t>
  </si>
  <si>
    <r>
      <t xml:space="preserve">Elektrituruseadusega kehtestatud kehtiva varustuskindluse n-1-1 nõude täitmine kogu aasta lõikes. </t>
    </r>
    <r>
      <rPr>
        <i/>
        <sz val="10"/>
        <rFont val="Calibri"/>
        <family val="2"/>
        <charset val="186"/>
        <scheme val="minor"/>
      </rPr>
      <t>N-1-1 on määruse tähenduses ühe elemendi avariiline väljalülitumine, kui mõni süsteemi tööd  oluliselt mõjutav element on hoolduses. Määrus kehtestatakse «Elektrituruseaduse» (RT I 2003, 25, 153) § 42 lõike 2 p. 11 alusel.</t>
    </r>
  </si>
</sst>
</file>

<file path=xl/styles.xml><?xml version="1.0" encoding="utf-8"?>
<styleSheet xmlns="http://schemas.openxmlformats.org/spreadsheetml/2006/main">
  <numFmts count="1">
    <numFmt numFmtId="164" formatCode="#,##0.0"/>
  </numFmts>
  <fonts count="28">
    <font>
      <sz val="11"/>
      <color theme="1"/>
      <name val="Calibri"/>
      <family val="2"/>
      <charset val="186"/>
      <scheme val="minor"/>
    </font>
    <font>
      <b/>
      <sz val="14"/>
      <color rgb="FF0070C0"/>
      <name val="Arial Narrow"/>
      <family val="2"/>
      <charset val="186"/>
    </font>
    <font>
      <sz val="9"/>
      <color theme="1"/>
      <name val="Arial Narrow"/>
      <family val="2"/>
      <charset val="186"/>
    </font>
    <font>
      <b/>
      <sz val="9"/>
      <color theme="1"/>
      <name val="Arial Narrow"/>
      <family val="2"/>
      <charset val="186"/>
    </font>
    <font>
      <i/>
      <sz val="9"/>
      <color theme="1"/>
      <name val="Arial Narrow"/>
      <family val="2"/>
      <charset val="186"/>
    </font>
    <font>
      <i/>
      <sz val="9"/>
      <color rgb="FF000000"/>
      <name val="Arial Narrow"/>
      <family val="2"/>
      <charset val="186"/>
    </font>
    <font>
      <sz val="11"/>
      <color theme="1"/>
      <name val="Calibri"/>
      <family val="2"/>
      <charset val="186"/>
      <scheme val="minor"/>
    </font>
    <font>
      <b/>
      <sz val="10"/>
      <color indexed="8"/>
      <name val="Arial Narrow"/>
      <family val="2"/>
      <charset val="186"/>
    </font>
    <font>
      <i/>
      <sz val="10"/>
      <color indexed="8"/>
      <name val="Arial Narrow"/>
      <family val="2"/>
      <charset val="186"/>
    </font>
    <font>
      <b/>
      <sz val="10"/>
      <color theme="1"/>
      <name val="Arial Narrow"/>
      <family val="2"/>
      <charset val="186"/>
    </font>
    <font>
      <b/>
      <sz val="10"/>
      <color rgb="FF000000"/>
      <name val="Arial Narrow"/>
      <family val="2"/>
      <charset val="186"/>
    </font>
    <font>
      <b/>
      <sz val="10"/>
      <color indexed="8"/>
      <name val="Calibri"/>
      <family val="2"/>
      <charset val="186"/>
      <scheme val="minor"/>
    </font>
    <font>
      <b/>
      <sz val="10"/>
      <color theme="1"/>
      <name val="Calibri"/>
      <family val="2"/>
      <charset val="186"/>
      <scheme val="minor"/>
    </font>
    <font>
      <b/>
      <sz val="10"/>
      <color rgb="FF000000"/>
      <name val="Calibri"/>
      <family val="2"/>
      <charset val="186"/>
      <scheme val="minor"/>
    </font>
    <font>
      <b/>
      <sz val="10"/>
      <name val="Calibri"/>
      <family val="2"/>
      <charset val="186"/>
      <scheme val="minor"/>
    </font>
    <font>
      <sz val="10"/>
      <color theme="1"/>
      <name val="Calibri"/>
      <family val="2"/>
      <charset val="186"/>
      <scheme val="minor"/>
    </font>
    <font>
      <b/>
      <sz val="10"/>
      <color rgb="FFFF0000"/>
      <name val="Calibri"/>
      <family val="2"/>
      <charset val="186"/>
      <scheme val="minor"/>
    </font>
    <font>
      <b/>
      <sz val="10"/>
      <color theme="0"/>
      <name val="Calibri"/>
      <family val="2"/>
      <charset val="186"/>
      <scheme val="minor"/>
    </font>
    <font>
      <sz val="10"/>
      <name val="Calibri"/>
      <family val="2"/>
      <charset val="186"/>
      <scheme val="minor"/>
    </font>
    <font>
      <sz val="10"/>
      <color rgb="FF000000"/>
      <name val="Calibri"/>
      <family val="2"/>
      <charset val="186"/>
      <scheme val="minor"/>
    </font>
    <font>
      <sz val="10"/>
      <color rgb="FFFF0000"/>
      <name val="Calibri"/>
      <family val="2"/>
      <charset val="186"/>
      <scheme val="minor"/>
    </font>
    <font>
      <u/>
      <sz val="11"/>
      <color theme="10"/>
      <name val="Calibri"/>
      <family val="2"/>
      <charset val="186"/>
      <scheme val="minor"/>
    </font>
    <font>
      <u/>
      <sz val="11"/>
      <color theme="11"/>
      <name val="Calibri"/>
      <family val="2"/>
      <charset val="186"/>
      <scheme val="minor"/>
    </font>
    <font>
      <b/>
      <sz val="10"/>
      <color theme="0"/>
      <name val="Arial Narrow"/>
      <family val="2"/>
      <charset val="186"/>
    </font>
    <font>
      <b/>
      <i/>
      <sz val="9"/>
      <color rgb="FF000000"/>
      <name val="Arial Narrow"/>
      <family val="2"/>
      <charset val="186"/>
    </font>
    <font>
      <b/>
      <sz val="10"/>
      <color theme="1"/>
      <name val="Times New Roman"/>
      <family val="1"/>
      <charset val="186"/>
    </font>
    <font>
      <sz val="10"/>
      <color rgb="FF000000"/>
      <name val="Times New Roman"/>
      <family val="1"/>
      <charset val="186"/>
    </font>
    <font>
      <i/>
      <sz val="10"/>
      <name val="Calibri"/>
      <family val="2"/>
      <charset val="186"/>
      <scheme val="minor"/>
    </font>
  </fonts>
  <fills count="14">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rgb="FF00B0F0"/>
        <bgColor indexed="64"/>
      </patternFill>
    </fill>
    <fill>
      <patternFill patternType="solid">
        <fgColor theme="3"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rgb="FF0070C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DBE5F1"/>
        <bgColor indexed="64"/>
      </patternFill>
    </fill>
    <fill>
      <patternFill patternType="solid">
        <fgColor theme="2"/>
        <bgColor indexed="64"/>
      </patternFill>
    </fill>
    <fill>
      <patternFill patternType="solid">
        <fgColor theme="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38">
    <xf numFmtId="0" fontId="0" fillId="0" borderId="0"/>
    <xf numFmtId="9" fontId="6"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275">
    <xf numFmtId="0" fontId="0" fillId="0" borderId="0" xfId="0"/>
    <xf numFmtId="0" fontId="1" fillId="0" borderId="0" xfId="0" applyFont="1" applyAlignment="1"/>
    <xf numFmtId="0" fontId="2" fillId="0" borderId="0" xfId="0" applyFont="1" applyAlignment="1">
      <alignment horizontal="center" vertical="center"/>
    </xf>
    <xf numFmtId="0" fontId="2" fillId="0" borderId="0" xfId="0" applyFont="1"/>
    <xf numFmtId="0" fontId="3" fillId="2" borderId="1" xfId="0" applyFont="1" applyFill="1" applyBorder="1" applyAlignment="1">
      <alignment horizontal="left" wrapText="1"/>
    </xf>
    <xf numFmtId="9" fontId="5" fillId="5" borderId="1" xfId="0" applyNumberFormat="1" applyFont="1" applyFill="1" applyBorder="1" applyAlignment="1">
      <alignment horizontal="right"/>
    </xf>
    <xf numFmtId="9" fontId="2" fillId="2" borderId="1" xfId="1" applyFont="1" applyFill="1" applyBorder="1" applyAlignment="1">
      <alignment horizontal="center" vertical="center"/>
    </xf>
    <xf numFmtId="9" fontId="2" fillId="0" borderId="1" xfId="1" applyFont="1" applyFill="1" applyBorder="1" applyAlignment="1">
      <alignment horizontal="center" vertical="center"/>
    </xf>
    <xf numFmtId="0" fontId="4" fillId="6" borderId="2" xfId="0" applyFont="1" applyFill="1" applyBorder="1" applyAlignment="1">
      <alignment horizontal="left" wrapText="1"/>
    </xf>
    <xf numFmtId="0" fontId="4" fillId="6" borderId="1" xfId="0" applyFont="1" applyFill="1" applyBorder="1" applyAlignment="1">
      <alignment horizontal="left" wrapText="1"/>
    </xf>
    <xf numFmtId="9" fontId="5" fillId="5" borderId="1" xfId="0" applyNumberFormat="1" applyFont="1" applyFill="1" applyBorder="1" applyAlignment="1">
      <alignment horizontal="center" vertical="center" wrapText="1"/>
    </xf>
    <xf numFmtId="3" fontId="5" fillId="5" borderId="1" xfId="0" applyNumberFormat="1" applyFont="1" applyFill="1" applyBorder="1" applyAlignment="1">
      <alignment horizontal="center" vertical="center" wrapText="1"/>
    </xf>
    <xf numFmtId="0" fontId="4" fillId="5" borderId="1" xfId="0" applyFont="1" applyFill="1" applyBorder="1" applyAlignment="1">
      <alignment vertical="center" wrapText="1"/>
    </xf>
    <xf numFmtId="0" fontId="7"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3" fontId="3" fillId="2" borderId="1" xfId="1" applyNumberFormat="1" applyFont="1" applyFill="1" applyBorder="1" applyAlignment="1">
      <alignment horizontal="right" vertical="center"/>
    </xf>
    <xf numFmtId="3" fontId="2" fillId="6" borderId="1" xfId="0" applyNumberFormat="1" applyFont="1" applyFill="1" applyBorder="1" applyAlignment="1">
      <alignment horizontal="right" vertical="center"/>
    </xf>
    <xf numFmtId="0" fontId="13" fillId="4"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5" fillId="0" borderId="1" xfId="0" applyFont="1" applyBorder="1" applyAlignment="1">
      <alignment vertical="center" wrapText="1"/>
    </xf>
    <xf numFmtId="0" fontId="18" fillId="0" borderId="1" xfId="0" applyFont="1" applyBorder="1" applyAlignment="1">
      <alignment vertical="center" wrapText="1"/>
    </xf>
    <xf numFmtId="0" fontId="12" fillId="4"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8" fillId="0" borderId="1" xfId="0" applyFont="1" applyBorder="1" applyAlignment="1">
      <alignment horizontal="left" vertical="center" wrapText="1"/>
    </xf>
    <xf numFmtId="0" fontId="19" fillId="0"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5" fillId="0" borderId="1" xfId="0" applyFont="1" applyFill="1" applyBorder="1" applyAlignment="1">
      <alignment vertical="center" wrapText="1"/>
    </xf>
    <xf numFmtId="0" fontId="14" fillId="4"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7"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2" fillId="4" borderId="1" xfId="0" applyFont="1" applyFill="1" applyBorder="1" applyAlignment="1">
      <alignmen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7" fillId="8" borderId="1" xfId="0" applyFont="1" applyFill="1" applyBorder="1" applyAlignment="1">
      <alignment vertical="center" wrapText="1"/>
    </xf>
    <xf numFmtId="0" fontId="15" fillId="7" borderId="1" xfId="0" applyFont="1" applyFill="1" applyBorder="1" applyAlignment="1">
      <alignment horizontal="center" vertical="center" wrapText="1"/>
    </xf>
    <xf numFmtId="0" fontId="15" fillId="7" borderId="1" xfId="0" applyFont="1" applyFill="1" applyBorder="1" applyAlignment="1">
      <alignment vertical="center" wrapText="1"/>
    </xf>
    <xf numFmtId="0" fontId="19" fillId="0" borderId="1" xfId="0" applyFont="1" applyFill="1" applyBorder="1" applyAlignment="1">
      <alignment vertical="center" wrapText="1"/>
    </xf>
    <xf numFmtId="0" fontId="18" fillId="10" borderId="1" xfId="0" applyFont="1" applyFill="1" applyBorder="1" applyAlignment="1">
      <alignment vertical="center" wrapText="1"/>
    </xf>
    <xf numFmtId="0" fontId="19" fillId="10" borderId="1" xfId="0" applyFont="1" applyFill="1" applyBorder="1" applyAlignment="1">
      <alignment horizontal="center" vertical="center" wrapText="1"/>
    </xf>
    <xf numFmtId="0" fontId="15" fillId="10" borderId="1" xfId="0" applyFont="1" applyFill="1" applyBorder="1" applyAlignment="1">
      <alignment vertical="center" wrapText="1"/>
    </xf>
    <xf numFmtId="0" fontId="19" fillId="10" borderId="1" xfId="0" applyFont="1" applyFill="1" applyBorder="1" applyAlignment="1">
      <alignment horizontal="left" vertical="center" wrapText="1"/>
    </xf>
    <xf numFmtId="0" fontId="15" fillId="10" borderId="1" xfId="0" applyFont="1" applyFill="1" applyBorder="1" applyAlignment="1">
      <alignment horizontal="left" vertical="center" wrapText="1"/>
    </xf>
    <xf numFmtId="0" fontId="15" fillId="10" borderId="1" xfId="0" applyFont="1" applyFill="1" applyBorder="1" applyAlignment="1">
      <alignment horizontal="center" vertical="center" wrapText="1"/>
    </xf>
    <xf numFmtId="3" fontId="19" fillId="0" borderId="1" xfId="0" applyNumberFormat="1" applyFont="1" applyBorder="1" applyAlignment="1">
      <alignment horizontal="left" vertical="center" wrapText="1"/>
    </xf>
    <xf numFmtId="3" fontId="13" fillId="4" borderId="1" xfId="0" applyNumberFormat="1" applyFont="1" applyFill="1" applyBorder="1" applyAlignment="1">
      <alignment horizontal="left" vertical="center" wrapText="1"/>
    </xf>
    <xf numFmtId="3" fontId="17" fillId="8" borderId="1" xfId="0" applyNumberFormat="1" applyFont="1" applyFill="1" applyBorder="1" applyAlignment="1">
      <alignment horizontal="right" vertical="center" wrapText="1"/>
    </xf>
    <xf numFmtId="3" fontId="13" fillId="4" borderId="1" xfId="0" applyNumberFormat="1" applyFont="1" applyFill="1" applyBorder="1" applyAlignment="1">
      <alignment horizontal="right" vertical="center" wrapText="1"/>
    </xf>
    <xf numFmtId="3" fontId="15" fillId="0" borderId="1" xfId="0" applyNumberFormat="1" applyFont="1" applyFill="1" applyBorder="1" applyAlignment="1">
      <alignment horizontal="right" vertical="center" wrapText="1"/>
    </xf>
    <xf numFmtId="3" fontId="15" fillId="0" borderId="1" xfId="0" applyNumberFormat="1" applyFont="1" applyBorder="1" applyAlignment="1">
      <alignment horizontal="right" vertical="center" wrapText="1"/>
    </xf>
    <xf numFmtId="3" fontId="15" fillId="7" borderId="1" xfId="0" applyNumberFormat="1" applyFont="1" applyFill="1" applyBorder="1" applyAlignment="1">
      <alignment horizontal="right" vertical="center" wrapText="1"/>
    </xf>
    <xf numFmtId="3" fontId="19" fillId="0" borderId="1" xfId="0" applyNumberFormat="1" applyFont="1" applyBorder="1" applyAlignment="1">
      <alignment horizontal="right" vertical="center" wrapText="1"/>
    </xf>
    <xf numFmtId="3" fontId="14" fillId="4" borderId="1" xfId="0" applyNumberFormat="1" applyFont="1" applyFill="1" applyBorder="1" applyAlignment="1">
      <alignment horizontal="right" vertical="center" wrapText="1"/>
    </xf>
    <xf numFmtId="3" fontId="18" fillId="0" borderId="1" xfId="0" applyNumberFormat="1" applyFont="1" applyBorder="1" applyAlignment="1">
      <alignment horizontal="right" vertical="center" wrapText="1"/>
    </xf>
    <xf numFmtId="3" fontId="13" fillId="10" borderId="1" xfId="0" applyNumberFormat="1" applyFont="1" applyFill="1" applyBorder="1" applyAlignment="1">
      <alignment horizontal="right" vertical="center" wrapText="1"/>
    </xf>
    <xf numFmtId="3" fontId="19" fillId="10" borderId="1" xfId="0" applyNumberFormat="1" applyFont="1" applyFill="1" applyBorder="1" applyAlignment="1">
      <alignment horizontal="right" vertical="center" wrapText="1"/>
    </xf>
    <xf numFmtId="3" fontId="17" fillId="8" borderId="1" xfId="0" applyNumberFormat="1" applyFont="1" applyFill="1" applyBorder="1" applyAlignment="1">
      <alignment horizontal="right" vertical="center"/>
    </xf>
    <xf numFmtId="0" fontId="20" fillId="0" borderId="1" xfId="0" applyFont="1" applyFill="1" applyBorder="1" applyAlignment="1">
      <alignment horizontal="left" vertical="center" wrapText="1"/>
    </xf>
    <xf numFmtId="3" fontId="19" fillId="9" borderId="1" xfId="0" applyNumberFormat="1" applyFont="1" applyFill="1" applyBorder="1" applyAlignment="1">
      <alignment horizontal="left" vertical="center" wrapText="1"/>
    </xf>
    <xf numFmtId="3" fontId="13" fillId="10" borderId="1" xfId="0" applyNumberFormat="1" applyFont="1" applyFill="1" applyBorder="1" applyAlignment="1">
      <alignment horizontal="left" vertical="center" wrapText="1"/>
    </xf>
    <xf numFmtId="3" fontId="19" fillId="10" borderId="1" xfId="0" applyNumberFormat="1" applyFont="1" applyFill="1" applyBorder="1" applyAlignment="1">
      <alignment horizontal="left" vertical="center" wrapText="1"/>
    </xf>
    <xf numFmtId="0" fontId="18" fillId="10" borderId="1" xfId="0" applyFont="1" applyFill="1" applyBorder="1" applyAlignment="1">
      <alignment horizontal="left" vertical="center" wrapText="1"/>
    </xf>
    <xf numFmtId="49" fontId="17" fillId="8" borderId="1" xfId="0" applyNumberFormat="1" applyFont="1" applyFill="1" applyBorder="1" applyAlignment="1">
      <alignment horizontal="left" vertical="center"/>
    </xf>
    <xf numFmtId="0" fontId="17" fillId="8" borderId="1" xfId="0" applyFont="1" applyFill="1" applyBorder="1" applyAlignment="1">
      <alignment horizontal="left" vertical="center"/>
    </xf>
    <xf numFmtId="3" fontId="17" fillId="8" borderId="1" xfId="0" applyNumberFormat="1" applyFont="1" applyFill="1" applyBorder="1" applyAlignment="1">
      <alignment vertical="center" wrapText="1"/>
    </xf>
    <xf numFmtId="3" fontId="17" fillId="8" borderId="1" xfId="0" applyNumberFormat="1" applyFont="1" applyFill="1" applyBorder="1" applyAlignment="1">
      <alignment vertical="center"/>
    </xf>
    <xf numFmtId="49" fontId="13" fillId="4" borderId="1" xfId="0" applyNumberFormat="1" applyFont="1" applyFill="1" applyBorder="1" applyAlignment="1">
      <alignment horizontal="left" vertical="center" wrapText="1"/>
    </xf>
    <xf numFmtId="49" fontId="13" fillId="10" borderId="1" xfId="0" applyNumberFormat="1" applyFont="1" applyFill="1" applyBorder="1" applyAlignment="1">
      <alignment horizontal="left" vertical="center" wrapText="1"/>
    </xf>
    <xf numFmtId="49" fontId="15" fillId="0" borderId="1" xfId="0" applyNumberFormat="1" applyFont="1" applyFill="1" applyBorder="1" applyAlignment="1">
      <alignment horizontal="left" vertical="center" wrapText="1"/>
    </xf>
    <xf numFmtId="0" fontId="11" fillId="4" borderId="1" xfId="0" applyFont="1" applyFill="1" applyBorder="1" applyAlignment="1">
      <alignment horizontal="left" vertical="center" wrapText="1"/>
    </xf>
    <xf numFmtId="0" fontId="13" fillId="4" borderId="1" xfId="0" applyFont="1" applyFill="1" applyBorder="1" applyAlignment="1">
      <alignment vertical="center" wrapText="1"/>
    </xf>
    <xf numFmtId="1" fontId="15" fillId="0" borderId="1" xfId="0" applyNumberFormat="1" applyFont="1" applyFill="1" applyBorder="1" applyAlignment="1">
      <alignment horizontal="left" vertical="center" wrapText="1"/>
    </xf>
    <xf numFmtId="49" fontId="19" fillId="10" borderId="1" xfId="0" applyNumberFormat="1" applyFont="1" applyFill="1" applyBorder="1" applyAlignment="1">
      <alignment horizontal="left" vertical="center" wrapText="1"/>
    </xf>
    <xf numFmtId="49" fontId="15" fillId="10" borderId="1"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3" fontId="13" fillId="4" borderId="1" xfId="0" applyNumberFormat="1" applyFont="1" applyFill="1" applyBorder="1" applyAlignment="1">
      <alignment vertical="center" wrapText="1"/>
    </xf>
    <xf numFmtId="49" fontId="13" fillId="10" borderId="1" xfId="0" applyNumberFormat="1" applyFont="1" applyFill="1" applyBorder="1" applyAlignment="1">
      <alignment horizontal="left" vertical="center"/>
    </xf>
    <xf numFmtId="3" fontId="19" fillId="10" borderId="1" xfId="0" applyNumberFormat="1" applyFont="1" applyFill="1" applyBorder="1" applyAlignment="1">
      <alignment horizontal="center" vertical="center" wrapText="1"/>
    </xf>
    <xf numFmtId="3" fontId="19" fillId="10" borderId="1" xfId="0" applyNumberFormat="1" applyFont="1" applyFill="1" applyBorder="1" applyAlignment="1">
      <alignment vertical="center" wrapText="1"/>
    </xf>
    <xf numFmtId="49" fontId="15" fillId="0" borderId="1" xfId="0" applyNumberFormat="1" applyFont="1" applyFill="1" applyBorder="1" applyAlignment="1">
      <alignment horizontal="left" vertical="center"/>
    </xf>
    <xf numFmtId="3" fontId="14" fillId="4" borderId="1" xfId="0" applyNumberFormat="1" applyFont="1" applyFill="1" applyBorder="1" applyAlignment="1">
      <alignment vertical="center" wrapText="1"/>
    </xf>
    <xf numFmtId="3" fontId="18" fillId="10" borderId="1" xfId="0" applyNumberFormat="1" applyFont="1" applyFill="1" applyBorder="1" applyAlignment="1">
      <alignment horizontal="center" vertical="center" wrapText="1"/>
    </xf>
    <xf numFmtId="3" fontId="18" fillId="10" borderId="1" xfId="0" applyNumberFormat="1" applyFont="1" applyFill="1" applyBorder="1" applyAlignment="1">
      <alignment horizontal="right" vertical="center" wrapText="1"/>
    </xf>
    <xf numFmtId="3" fontId="18" fillId="10" borderId="1" xfId="0" applyNumberFormat="1" applyFont="1" applyFill="1" applyBorder="1" applyAlignment="1">
      <alignment vertical="center" wrapText="1"/>
    </xf>
    <xf numFmtId="3" fontId="14" fillId="4" borderId="1" xfId="0" applyNumberFormat="1" applyFont="1" applyFill="1" applyBorder="1" applyAlignment="1">
      <alignment horizontal="right" vertical="center"/>
    </xf>
    <xf numFmtId="49" fontId="18" fillId="0" borderId="1" xfId="0" applyNumberFormat="1" applyFont="1" applyFill="1" applyBorder="1" applyAlignment="1">
      <alignment horizontal="left" vertical="center"/>
    </xf>
    <xf numFmtId="0" fontId="20" fillId="0" borderId="1" xfId="0" applyFont="1" applyFill="1" applyBorder="1" applyAlignment="1">
      <alignment horizontal="center" vertical="center" wrapText="1"/>
    </xf>
    <xf numFmtId="3" fontId="14" fillId="10" borderId="1" xfId="0" applyNumberFormat="1" applyFont="1" applyFill="1" applyBorder="1" applyAlignment="1">
      <alignment horizontal="right" vertical="center" wrapText="1"/>
    </xf>
    <xf numFmtId="3" fontId="14" fillId="0" borderId="1" xfId="0" applyNumberFormat="1" applyFont="1" applyFill="1" applyBorder="1" applyAlignment="1">
      <alignment horizontal="right" vertical="center" wrapText="1"/>
    </xf>
    <xf numFmtId="3" fontId="13" fillId="0" borderId="1" xfId="0" applyNumberFormat="1" applyFont="1" applyFill="1" applyBorder="1" applyAlignment="1">
      <alignment horizontal="right" vertical="center" wrapText="1"/>
    </xf>
    <xf numFmtId="3" fontId="13" fillId="10" borderId="1" xfId="0" applyNumberFormat="1" applyFont="1" applyFill="1" applyBorder="1" applyAlignment="1">
      <alignment vertical="center" wrapText="1"/>
    </xf>
    <xf numFmtId="0" fontId="15" fillId="11" borderId="1" xfId="0" applyFont="1" applyFill="1" applyBorder="1" applyAlignment="1">
      <alignment horizontal="left" vertical="center" wrapText="1"/>
    </xf>
    <xf numFmtId="3" fontId="19" fillId="11" borderId="1" xfId="0" applyNumberFormat="1" applyFont="1" applyFill="1" applyBorder="1" applyAlignment="1">
      <alignment horizontal="center" vertical="center" wrapText="1"/>
    </xf>
    <xf numFmtId="3" fontId="19" fillId="11" borderId="1" xfId="0" applyNumberFormat="1" applyFont="1" applyFill="1" applyBorder="1" applyAlignment="1">
      <alignment horizontal="left" vertical="center" wrapText="1"/>
    </xf>
    <xf numFmtId="3" fontId="19" fillId="11" borderId="1" xfId="0" applyNumberFormat="1" applyFont="1" applyFill="1" applyBorder="1" applyAlignment="1">
      <alignment horizontal="right" vertical="center" wrapText="1"/>
    </xf>
    <xf numFmtId="3" fontId="19" fillId="11" borderId="1" xfId="0" applyNumberFormat="1" applyFont="1" applyFill="1" applyBorder="1" applyAlignment="1">
      <alignment vertical="center" wrapText="1"/>
    </xf>
    <xf numFmtId="0" fontId="15" fillId="0" borderId="1" xfId="0" applyNumberFormat="1" applyFont="1" applyFill="1" applyBorder="1" applyAlignment="1">
      <alignment vertical="center" wrapText="1"/>
    </xf>
    <xf numFmtId="3" fontId="13" fillId="0" borderId="1" xfId="0" applyNumberFormat="1" applyFont="1" applyBorder="1" applyAlignment="1">
      <alignment horizontal="right" vertical="center" wrapText="1"/>
    </xf>
    <xf numFmtId="3" fontId="19" fillId="0" borderId="1" xfId="0" applyNumberFormat="1" applyFont="1" applyFill="1" applyBorder="1" applyAlignment="1">
      <alignment vertical="center" wrapText="1"/>
    </xf>
    <xf numFmtId="0" fontId="16" fillId="4" borderId="1" xfId="0" applyFont="1" applyFill="1" applyBorder="1" applyAlignment="1">
      <alignment horizontal="left" vertical="center" wrapText="1"/>
    </xf>
    <xf numFmtId="3" fontId="19" fillId="6" borderId="1" xfId="0" applyNumberFormat="1" applyFont="1" applyFill="1" applyBorder="1" applyAlignment="1">
      <alignment horizontal="right" vertical="center" wrapText="1"/>
    </xf>
    <xf numFmtId="3" fontId="13" fillId="4" borderId="1" xfId="0" applyNumberFormat="1" applyFont="1" applyFill="1" applyBorder="1" applyAlignment="1">
      <alignment horizontal="center" vertical="center" wrapText="1"/>
    </xf>
    <xf numFmtId="0" fontId="18" fillId="0" borderId="1" xfId="0" applyNumberFormat="1" applyFont="1" applyFill="1" applyBorder="1" applyAlignment="1">
      <alignment horizontal="left" vertical="center" wrapText="1"/>
    </xf>
    <xf numFmtId="49" fontId="13" fillId="11" borderId="1" xfId="0" applyNumberFormat="1" applyFont="1" applyFill="1" applyBorder="1" applyAlignment="1">
      <alignment horizontal="left" vertical="center"/>
    </xf>
    <xf numFmtId="49" fontId="17" fillId="8" borderId="1" xfId="0" applyNumberFormat="1" applyFont="1" applyFill="1" applyBorder="1" applyAlignment="1"/>
    <xf numFmtId="0" fontId="17" fillId="8" borderId="1" xfId="0" applyFont="1" applyFill="1" applyBorder="1" applyAlignment="1"/>
    <xf numFmtId="0" fontId="17" fillId="8" borderId="1" xfId="0" applyFont="1" applyFill="1" applyBorder="1"/>
    <xf numFmtId="0" fontId="17" fillId="8" borderId="1" xfId="0" applyFont="1" applyFill="1" applyBorder="1" applyAlignment="1">
      <alignment vertical="center"/>
    </xf>
    <xf numFmtId="0" fontId="15" fillId="0" borderId="1" xfId="0" applyFont="1" applyBorder="1"/>
    <xf numFmtId="49" fontId="17" fillId="8" borderId="1" xfId="0" applyNumberFormat="1" applyFont="1" applyFill="1" applyBorder="1" applyAlignment="1">
      <alignment wrapText="1"/>
    </xf>
    <xf numFmtId="0" fontId="17" fillId="8" borderId="1" xfId="0" applyFont="1" applyFill="1" applyBorder="1" applyAlignment="1">
      <alignment wrapText="1"/>
    </xf>
    <xf numFmtId="49" fontId="17" fillId="8" borderId="1" xfId="0" applyNumberFormat="1" applyFont="1" applyFill="1" applyBorder="1" applyAlignment="1">
      <alignment vertical="center" wrapText="1"/>
    </xf>
    <xf numFmtId="0" fontId="12" fillId="0" borderId="1" xfId="0" applyFont="1" applyBorder="1"/>
    <xf numFmtId="0" fontId="15" fillId="0" borderId="1" xfId="0" applyFont="1" applyFill="1" applyBorder="1"/>
    <xf numFmtId="49" fontId="15" fillId="10" borderId="1" xfId="0" applyNumberFormat="1" applyFont="1" applyFill="1" applyBorder="1" applyAlignment="1">
      <alignment horizontal="left" vertical="center" wrapText="1"/>
    </xf>
    <xf numFmtId="0" fontId="17" fillId="0" borderId="1" xfId="0" applyFont="1" applyBorder="1"/>
    <xf numFmtId="0" fontId="12" fillId="0" borderId="1" xfId="0" applyFont="1" applyBorder="1" applyAlignment="1">
      <alignment vertical="top" wrapText="1"/>
    </xf>
    <xf numFmtId="0" fontId="15" fillId="0" borderId="1" xfId="0" applyFont="1" applyBorder="1" applyAlignment="1">
      <alignment vertical="top" wrapText="1"/>
    </xf>
    <xf numFmtId="49" fontId="15" fillId="0" borderId="1" xfId="0" applyNumberFormat="1" applyFont="1" applyBorder="1" applyAlignment="1">
      <alignment vertical="center" wrapText="1"/>
    </xf>
    <xf numFmtId="49" fontId="15" fillId="0" borderId="1" xfId="0" applyNumberFormat="1" applyFont="1" applyFill="1" applyBorder="1" applyAlignment="1">
      <alignment vertical="center" wrapText="1"/>
    </xf>
    <xf numFmtId="49" fontId="13" fillId="4" borderId="1" xfId="0" applyNumberFormat="1" applyFont="1" applyFill="1" applyBorder="1" applyAlignment="1">
      <alignment vertical="center" wrapText="1"/>
    </xf>
    <xf numFmtId="49" fontId="19" fillId="9" borderId="1" xfId="0" applyNumberFormat="1" applyFont="1" applyFill="1" applyBorder="1" applyAlignment="1">
      <alignment vertical="center" wrapText="1"/>
    </xf>
    <xf numFmtId="49" fontId="19" fillId="10" borderId="1" xfId="0" applyNumberFormat="1" applyFont="1" applyFill="1" applyBorder="1" applyAlignment="1">
      <alignment vertical="center" wrapText="1"/>
    </xf>
    <xf numFmtId="49" fontId="13" fillId="10" borderId="1" xfId="0" applyNumberFormat="1" applyFont="1" applyFill="1" applyBorder="1" applyAlignment="1">
      <alignment vertical="center" wrapText="1"/>
    </xf>
    <xf numFmtId="49" fontId="15" fillId="10" borderId="1" xfId="0" applyNumberFormat="1" applyFont="1" applyFill="1" applyBorder="1" applyAlignment="1">
      <alignment vertical="center" wrapText="1"/>
    </xf>
    <xf numFmtId="49" fontId="15" fillId="0" borderId="1" xfId="0" applyNumberFormat="1" applyFont="1" applyBorder="1" applyAlignment="1">
      <alignment vertical="center"/>
    </xf>
    <xf numFmtId="49" fontId="15" fillId="10" borderId="1" xfId="0" applyNumberFormat="1" applyFont="1" applyFill="1" applyBorder="1" applyAlignment="1">
      <alignment vertical="center"/>
    </xf>
    <xf numFmtId="49" fontId="19" fillId="0" borderId="1" xfId="0" applyNumberFormat="1" applyFont="1" applyFill="1" applyBorder="1" applyAlignment="1">
      <alignment vertical="center" wrapText="1"/>
    </xf>
    <xf numFmtId="49" fontId="17" fillId="8" borderId="1" xfId="0" applyNumberFormat="1" applyFont="1" applyFill="1" applyBorder="1" applyAlignment="1">
      <alignment vertical="center"/>
    </xf>
    <xf numFmtId="49" fontId="13" fillId="10" borderId="1" xfId="0" applyNumberFormat="1" applyFont="1" applyFill="1" applyBorder="1" applyAlignment="1">
      <alignment vertical="center"/>
    </xf>
    <xf numFmtId="49" fontId="15" fillId="0" borderId="1" xfId="0" applyNumberFormat="1" applyFont="1" applyFill="1" applyBorder="1" applyAlignment="1">
      <alignment vertical="center"/>
    </xf>
    <xf numFmtId="49" fontId="18" fillId="0" borderId="1" xfId="0" applyNumberFormat="1" applyFont="1" applyFill="1" applyBorder="1" applyAlignment="1">
      <alignment vertical="center"/>
    </xf>
    <xf numFmtId="49" fontId="13" fillId="11" borderId="1" xfId="0" applyNumberFormat="1" applyFont="1" applyFill="1" applyBorder="1" applyAlignment="1">
      <alignment vertical="center"/>
    </xf>
    <xf numFmtId="0" fontId="0" fillId="0" borderId="0" xfId="0" applyAlignment="1">
      <alignment horizontal="left" vertical="center"/>
    </xf>
    <xf numFmtId="0" fontId="15" fillId="7" borderId="1" xfId="0" applyFont="1" applyFill="1" applyBorder="1"/>
    <xf numFmtId="49" fontId="18" fillId="7" borderId="1" xfId="0" applyNumberFormat="1" applyFont="1" applyFill="1" applyBorder="1" applyAlignment="1">
      <alignment horizontal="left" vertical="center"/>
    </xf>
    <xf numFmtId="3" fontId="18" fillId="7" borderId="1" xfId="0" applyNumberFormat="1" applyFont="1" applyFill="1" applyBorder="1" applyAlignment="1">
      <alignment horizontal="right" vertical="center" wrapText="1"/>
    </xf>
    <xf numFmtId="0" fontId="18" fillId="7" borderId="1" xfId="0" applyFont="1" applyFill="1" applyBorder="1" applyAlignment="1">
      <alignment vertical="center"/>
    </xf>
    <xf numFmtId="3" fontId="19" fillId="9" borderId="1" xfId="0" applyNumberFormat="1" applyFont="1" applyFill="1" applyBorder="1" applyAlignment="1">
      <alignment horizontal="center" vertical="center" wrapText="1"/>
    </xf>
    <xf numFmtId="0" fontId="15" fillId="9" borderId="1" xfId="0" applyFont="1" applyFill="1" applyBorder="1"/>
    <xf numFmtId="0" fontId="15" fillId="10" borderId="1" xfId="0" applyFont="1" applyFill="1" applyBorder="1"/>
    <xf numFmtId="49" fontId="18" fillId="7" borderId="1" xfId="0" applyNumberFormat="1" applyFont="1" applyFill="1" applyBorder="1" applyAlignment="1">
      <alignment vertical="center"/>
    </xf>
    <xf numFmtId="49" fontId="15" fillId="9" borderId="1" xfId="0" applyNumberFormat="1" applyFont="1" applyFill="1" applyBorder="1" applyAlignment="1">
      <alignment vertical="center"/>
    </xf>
    <xf numFmtId="49" fontId="19" fillId="9" borderId="1" xfId="0" applyNumberFormat="1" applyFont="1" applyFill="1" applyBorder="1" applyAlignment="1">
      <alignment horizontal="left" vertical="center" wrapText="1"/>
    </xf>
    <xf numFmtId="49" fontId="15" fillId="7" borderId="1" xfId="0" applyNumberFormat="1" applyFont="1" applyFill="1" applyBorder="1" applyAlignment="1">
      <alignment horizontal="left" vertical="center"/>
    </xf>
    <xf numFmtId="49" fontId="15" fillId="7" borderId="1" xfId="0" applyNumberFormat="1" applyFont="1" applyFill="1" applyBorder="1" applyAlignment="1">
      <alignment vertical="center"/>
    </xf>
    <xf numFmtId="0" fontId="7" fillId="3" borderId="1" xfId="0" applyFont="1" applyFill="1" applyBorder="1" applyAlignment="1">
      <alignment horizontal="left" vertical="center" wrapText="1"/>
    </xf>
    <xf numFmtId="3" fontId="9" fillId="3" borderId="1" xfId="0" applyNumberFormat="1" applyFont="1" applyFill="1" applyBorder="1" applyAlignment="1">
      <alignment horizontal="right" vertical="center" wrapText="1"/>
    </xf>
    <xf numFmtId="0" fontId="7" fillId="12" borderId="1" xfId="0" applyFont="1" applyFill="1" applyBorder="1" applyAlignment="1">
      <alignment horizontal="left" vertical="center" wrapText="1"/>
    </xf>
    <xf numFmtId="0" fontId="7" fillId="12" borderId="1" xfId="0" applyFont="1" applyFill="1" applyBorder="1" applyAlignment="1">
      <alignment horizontal="center" vertical="center" wrapText="1"/>
    </xf>
    <xf numFmtId="3" fontId="9" fillId="12" borderId="1" xfId="0" applyNumberFormat="1" applyFont="1" applyFill="1" applyBorder="1" applyAlignment="1">
      <alignment horizontal="right" vertical="center" wrapText="1"/>
    </xf>
    <xf numFmtId="0" fontId="23" fillId="13" borderId="1" xfId="0" applyFont="1" applyFill="1" applyBorder="1" applyAlignment="1">
      <alignment horizontal="left" vertical="center" wrapText="1"/>
    </xf>
    <xf numFmtId="0" fontId="23" fillId="13" borderId="1" xfId="0" applyFont="1" applyFill="1" applyBorder="1" applyAlignment="1">
      <alignment horizontal="center" vertical="center" wrapText="1"/>
    </xf>
    <xf numFmtId="3" fontId="23" fillId="13" borderId="1" xfId="0" applyNumberFormat="1" applyFont="1" applyFill="1" applyBorder="1" applyAlignment="1">
      <alignment horizontal="righ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3" fontId="9" fillId="0" borderId="1" xfId="0" applyNumberFormat="1" applyFont="1" applyFill="1" applyBorder="1" applyAlignment="1">
      <alignment horizontal="right" vertical="center" wrapText="1"/>
    </xf>
    <xf numFmtId="0" fontId="5" fillId="5" borderId="1" xfId="0" applyNumberFormat="1" applyFont="1" applyFill="1" applyBorder="1" applyAlignment="1">
      <alignment horizontal="center" vertical="center" wrapText="1"/>
    </xf>
    <xf numFmtId="3" fontId="3" fillId="6" borderId="1" xfId="0" applyNumberFormat="1" applyFont="1" applyFill="1" applyBorder="1" applyAlignment="1">
      <alignment horizontal="right" vertical="center"/>
    </xf>
    <xf numFmtId="164" fontId="24" fillId="5" borderId="1" xfId="0" applyNumberFormat="1" applyFont="1" applyFill="1" applyBorder="1" applyAlignment="1">
      <alignment horizontal="center" vertical="center" wrapText="1"/>
    </xf>
    <xf numFmtId="49" fontId="17" fillId="8" borderId="1" xfId="0" applyNumberFormat="1" applyFont="1" applyFill="1" applyBorder="1" applyAlignment="1">
      <alignment horizontal="center" vertical="center" wrapText="1"/>
    </xf>
    <xf numFmtId="49" fontId="18" fillId="7" borderId="1" xfId="0" applyNumberFormat="1" applyFont="1" applyFill="1" applyBorder="1" applyAlignment="1">
      <alignment horizontal="center" vertical="center" wrapText="1"/>
    </xf>
    <xf numFmtId="49" fontId="13" fillId="4" borderId="1" xfId="0" applyNumberFormat="1" applyFont="1" applyFill="1" applyBorder="1" applyAlignment="1">
      <alignment horizontal="center" vertical="center" wrapText="1"/>
    </xf>
    <xf numFmtId="49" fontId="15" fillId="0" borderId="1" xfId="0" applyNumberFormat="1" applyFont="1" applyBorder="1" applyAlignment="1">
      <alignment horizontal="center" vertical="center" wrapText="1"/>
    </xf>
    <xf numFmtId="49" fontId="15"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49" fontId="19" fillId="0" borderId="1" xfId="0" applyNumberFormat="1" applyFont="1" applyBorder="1" applyAlignment="1">
      <alignment horizontal="center" vertical="center" wrapText="1"/>
    </xf>
    <xf numFmtId="49" fontId="14" fillId="4" borderId="1" xfId="0" applyNumberFormat="1" applyFont="1" applyFill="1" applyBorder="1" applyAlignment="1">
      <alignment horizontal="center" vertical="center" wrapText="1"/>
    </xf>
    <xf numFmtId="49" fontId="15" fillId="7"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49" fontId="15" fillId="10" borderId="1" xfId="0" applyNumberFormat="1" applyFont="1" applyFill="1" applyBorder="1" applyAlignment="1">
      <alignment horizontal="center" vertical="center" wrapText="1"/>
    </xf>
    <xf numFmtId="49" fontId="19" fillId="10" borderId="1" xfId="0" applyNumberFormat="1" applyFont="1" applyFill="1" applyBorder="1" applyAlignment="1">
      <alignment horizontal="center" vertical="center" wrapText="1"/>
    </xf>
    <xf numFmtId="49" fontId="20" fillId="10" borderId="1" xfId="0" applyNumberFormat="1" applyFont="1" applyFill="1" applyBorder="1" applyAlignment="1">
      <alignment horizontal="center" vertical="center" wrapText="1"/>
    </xf>
    <xf numFmtId="49" fontId="19" fillId="11" borderId="1" xfId="0" applyNumberFormat="1" applyFont="1" applyFill="1" applyBorder="1" applyAlignment="1">
      <alignment horizontal="center" vertical="center" wrapText="1"/>
    </xf>
    <xf numFmtId="0" fontId="0" fillId="0" borderId="1" xfId="0" applyBorder="1"/>
    <xf numFmtId="3" fontId="2" fillId="0" borderId="1" xfId="0" applyNumberFormat="1" applyFont="1" applyBorder="1"/>
    <xf numFmtId="0" fontId="19" fillId="9" borderId="1" xfId="0" applyFont="1" applyFill="1" applyBorder="1" applyAlignment="1">
      <alignment horizontal="left" vertical="center" wrapText="1"/>
    </xf>
    <xf numFmtId="0" fontId="15" fillId="9" borderId="1" xfId="0" applyFont="1" applyFill="1" applyBorder="1" applyAlignment="1">
      <alignment horizontal="left" vertical="center" wrapText="1"/>
    </xf>
    <xf numFmtId="0" fontId="17" fillId="8" borderId="1" xfId="0" applyFont="1" applyFill="1" applyBorder="1" applyAlignment="1">
      <alignment horizontal="center" vertical="center" wrapText="1"/>
    </xf>
    <xf numFmtId="0" fontId="15" fillId="7" borderId="1" xfId="0" applyFont="1" applyFill="1" applyBorder="1" applyAlignment="1">
      <alignment horizontal="left" vertical="center" wrapText="1"/>
    </xf>
    <xf numFmtId="0" fontId="18" fillId="7" borderId="1" xfId="0" applyFont="1" applyFill="1" applyBorder="1" applyAlignment="1">
      <alignment horizontal="left" vertical="center" wrapText="1"/>
    </xf>
    <xf numFmtId="3" fontId="19" fillId="9" borderId="1" xfId="0" applyNumberFormat="1" applyFont="1" applyFill="1" applyBorder="1" applyAlignment="1">
      <alignment vertical="center" wrapText="1"/>
    </xf>
    <xf numFmtId="49" fontId="19" fillId="0" borderId="1" xfId="0" applyNumberFormat="1" applyFont="1" applyFill="1" applyBorder="1" applyAlignment="1">
      <alignment horizontal="left" vertical="center" wrapText="1"/>
    </xf>
    <xf numFmtId="14" fontId="18"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3" fontId="19" fillId="0" borderId="1" xfId="0" applyNumberFormat="1" applyFont="1" applyFill="1" applyBorder="1" applyAlignment="1">
      <alignment horizontal="left" vertical="center" wrapText="1"/>
    </xf>
    <xf numFmtId="3" fontId="19" fillId="0" borderId="1" xfId="0" applyNumberFormat="1" applyFont="1" applyFill="1" applyBorder="1" applyAlignment="1">
      <alignment horizontal="right" vertical="center" wrapText="1"/>
    </xf>
    <xf numFmtId="0" fontId="18" fillId="0" borderId="1" xfId="0" applyFont="1" applyFill="1" applyBorder="1" applyAlignment="1">
      <alignment vertical="center" wrapText="1"/>
    </xf>
    <xf numFmtId="49" fontId="15" fillId="9" borderId="1" xfId="0" applyNumberFormat="1" applyFont="1" applyFill="1" applyBorder="1" applyAlignment="1">
      <alignment horizontal="left" vertical="center"/>
    </xf>
    <xf numFmtId="49" fontId="19" fillId="9" borderId="1" xfId="0" applyNumberFormat="1" applyFont="1" applyFill="1" applyBorder="1" applyAlignment="1">
      <alignment horizontal="center" vertical="center" wrapText="1"/>
    </xf>
    <xf numFmtId="0" fontId="19" fillId="9" borderId="1" xfId="0" applyFont="1" applyFill="1" applyBorder="1" applyAlignment="1">
      <alignment horizontal="center" vertical="center" wrapText="1"/>
    </xf>
    <xf numFmtId="3" fontId="15" fillId="9" borderId="1" xfId="0" applyNumberFormat="1" applyFont="1" applyFill="1" applyBorder="1" applyAlignment="1">
      <alignment horizontal="right" vertical="center" wrapText="1"/>
    </xf>
    <xf numFmtId="3" fontId="18" fillId="0" borderId="1" xfId="0" applyNumberFormat="1" applyFont="1" applyFill="1" applyBorder="1" applyAlignment="1">
      <alignment horizontal="right" vertical="center" wrapText="1"/>
    </xf>
    <xf numFmtId="0" fontId="17" fillId="8" borderId="1" xfId="0" applyFont="1" applyFill="1" applyBorder="1" applyAlignment="1">
      <alignment horizontal="left" vertical="center" wrapText="1"/>
    </xf>
    <xf numFmtId="3" fontId="19" fillId="0" borderId="1" xfId="0" applyNumberFormat="1" applyFont="1" applyFill="1" applyBorder="1" applyAlignment="1">
      <alignment horizontal="center" vertical="center" wrapText="1"/>
    </xf>
    <xf numFmtId="3" fontId="15" fillId="10" borderId="1" xfId="0" applyNumberFormat="1" applyFont="1" applyFill="1" applyBorder="1" applyAlignment="1">
      <alignment horizontal="right" vertical="center" wrapText="1"/>
    </xf>
    <xf numFmtId="0" fontId="13" fillId="2" borderId="1" xfId="0" applyNumberFormat="1" applyFont="1" applyFill="1" applyBorder="1" applyAlignment="1">
      <alignment horizontal="left" vertical="center" wrapText="1"/>
    </xf>
    <xf numFmtId="0" fontId="14" fillId="2" borderId="1" xfId="0" applyNumberFormat="1" applyFont="1" applyFill="1" applyBorder="1" applyAlignment="1">
      <alignment horizontal="left" vertical="center" wrapText="1"/>
    </xf>
    <xf numFmtId="0" fontId="14" fillId="2" borderId="1" xfId="0" applyNumberFormat="1" applyFont="1" applyFill="1" applyBorder="1" applyAlignment="1">
      <alignment horizontal="center" vertical="center" wrapText="1"/>
    </xf>
    <xf numFmtId="0" fontId="12" fillId="3" borderId="1" xfId="0" applyNumberFormat="1" applyFont="1" applyFill="1" applyBorder="1" applyAlignment="1">
      <alignment horizontal="left" vertical="center" wrapText="1"/>
    </xf>
    <xf numFmtId="0" fontId="12" fillId="3" borderId="1" xfId="0" applyNumberFormat="1" applyFont="1" applyFill="1" applyBorder="1" applyAlignment="1">
      <alignment horizontal="right" vertical="center" wrapText="1"/>
    </xf>
    <xf numFmtId="0" fontId="13" fillId="2" borderId="1" xfId="0" applyNumberFormat="1" applyFont="1" applyFill="1" applyBorder="1" applyAlignment="1">
      <alignment horizontal="right" vertical="center" wrapText="1"/>
    </xf>
    <xf numFmtId="0" fontId="12" fillId="0" borderId="1" xfId="0" applyNumberFormat="1" applyFont="1" applyBorder="1" applyAlignment="1">
      <alignment vertical="center" wrapText="1"/>
    </xf>
    <xf numFmtId="0" fontId="14" fillId="8" borderId="1" xfId="0" applyFont="1" applyFill="1" applyBorder="1"/>
    <xf numFmtId="0" fontId="14" fillId="8" borderId="1" xfId="0" applyFont="1" applyFill="1" applyBorder="1" applyAlignment="1"/>
    <xf numFmtId="0" fontId="18" fillId="7" borderId="1" xfId="0" applyFont="1" applyFill="1" applyBorder="1" applyAlignment="1"/>
    <xf numFmtId="3" fontId="18" fillId="9" borderId="1" xfId="0" applyNumberFormat="1" applyFont="1" applyFill="1" applyBorder="1" applyAlignment="1">
      <alignment horizontal="center" vertical="center" wrapText="1"/>
    </xf>
    <xf numFmtId="3" fontId="18" fillId="9" borderId="1" xfId="0" applyNumberFormat="1" applyFont="1" applyFill="1" applyBorder="1" applyAlignment="1">
      <alignment horizontal="center" vertical="center"/>
    </xf>
    <xf numFmtId="0" fontId="18" fillId="9" borderId="1" xfId="0" applyFont="1" applyFill="1" applyBorder="1" applyAlignment="1">
      <alignment horizontal="center" vertical="center"/>
    </xf>
    <xf numFmtId="0" fontId="18" fillId="10" borderId="1" xfId="0" applyFont="1" applyFill="1" applyBorder="1"/>
    <xf numFmtId="0" fontId="18" fillId="0" borderId="1" xfId="0" applyFont="1" applyBorder="1"/>
    <xf numFmtId="0" fontId="18" fillId="0" borderId="1" xfId="0" applyFont="1" applyBorder="1" applyAlignment="1">
      <alignment vertical="top" wrapText="1"/>
    </xf>
    <xf numFmtId="0" fontId="18" fillId="9" borderId="1" xfId="0" applyFont="1" applyFill="1" applyBorder="1"/>
    <xf numFmtId="0" fontId="18" fillId="0" borderId="1" xfId="0" applyFont="1" applyFill="1" applyBorder="1"/>
    <xf numFmtId="3" fontId="14" fillId="10" borderId="1" xfId="0" applyNumberFormat="1" applyFont="1" applyFill="1" applyBorder="1" applyAlignment="1">
      <alignment vertical="center" wrapText="1"/>
    </xf>
    <xf numFmtId="0" fontId="18" fillId="7" borderId="1" xfId="0" applyFont="1" applyFill="1" applyBorder="1"/>
    <xf numFmtId="0" fontId="14" fillId="8" borderId="1" xfId="0" applyFont="1" applyFill="1" applyBorder="1" applyAlignment="1">
      <alignment vertical="center" wrapText="1"/>
    </xf>
    <xf numFmtId="3" fontId="14" fillId="8" borderId="1" xfId="0" applyNumberFormat="1" applyFont="1" applyFill="1" applyBorder="1" applyAlignment="1">
      <alignment vertical="center" wrapText="1"/>
    </xf>
    <xf numFmtId="3" fontId="18" fillId="11" borderId="1" xfId="0" applyNumberFormat="1" applyFont="1" applyFill="1" applyBorder="1" applyAlignment="1">
      <alignment vertical="center" wrapText="1"/>
    </xf>
    <xf numFmtId="0" fontId="14" fillId="2" borderId="1" xfId="0" applyNumberFormat="1" applyFont="1" applyFill="1" applyBorder="1" applyAlignment="1">
      <alignment vertical="center" wrapText="1"/>
    </xf>
    <xf numFmtId="3" fontId="14" fillId="8" borderId="1" xfId="0" applyNumberFormat="1" applyFont="1" applyFill="1" applyBorder="1" applyAlignment="1">
      <alignment horizontal="center" vertical="center" wrapText="1"/>
    </xf>
    <xf numFmtId="0" fontId="18" fillId="9" borderId="1" xfId="0" applyFont="1" applyFill="1" applyBorder="1" applyAlignment="1">
      <alignment horizontal="center" vertical="center" wrapText="1"/>
    </xf>
    <xf numFmtId="0" fontId="0" fillId="0" borderId="0" xfId="0" applyBorder="1"/>
    <xf numFmtId="0" fontId="25" fillId="0" borderId="0" xfId="0" applyFont="1" applyAlignment="1">
      <alignment wrapText="1"/>
    </xf>
    <xf numFmtId="0" fontId="26" fillId="0" borderId="0" xfId="0" applyFont="1"/>
    <xf numFmtId="0" fontId="26" fillId="0" borderId="0" xfId="0" applyFont="1" applyAlignment="1">
      <alignment horizontal="right"/>
    </xf>
    <xf numFmtId="0" fontId="0" fillId="0" borderId="0" xfId="0" applyBorder="1" applyAlignment="1">
      <alignment wrapText="1"/>
    </xf>
    <xf numFmtId="0" fontId="26" fillId="0" borderId="0" xfId="0" applyFont="1" applyBorder="1" applyAlignment="1">
      <alignment horizontal="right" wrapText="1"/>
    </xf>
    <xf numFmtId="0" fontId="26" fillId="0" borderId="0" xfId="0" applyFont="1" applyBorder="1" applyAlignment="1">
      <alignment wrapText="1"/>
    </xf>
    <xf numFmtId="0" fontId="15" fillId="9" borderId="1" xfId="0" applyFont="1" applyFill="1" applyBorder="1" applyAlignment="1">
      <alignment horizontal="left" vertical="center" wrapText="1"/>
    </xf>
    <xf numFmtId="3" fontId="15" fillId="9" borderId="1" xfId="0" applyNumberFormat="1" applyFont="1" applyFill="1" applyBorder="1" applyAlignment="1">
      <alignment horizontal="right" vertical="center" wrapText="1"/>
    </xf>
    <xf numFmtId="3" fontId="19" fillId="0" borderId="1" xfId="0" applyNumberFormat="1" applyFont="1" applyFill="1" applyBorder="1" applyAlignment="1">
      <alignment horizontal="right" vertical="center" wrapText="1"/>
    </xf>
    <xf numFmtId="3" fontId="15" fillId="9" borderId="1" xfId="0" applyNumberFormat="1" applyFont="1" applyFill="1" applyBorder="1" applyAlignment="1">
      <alignment horizontal="right" vertical="center" wrapText="1"/>
    </xf>
    <xf numFmtId="3" fontId="19" fillId="0" borderId="1" xfId="0" applyNumberFormat="1" applyFont="1" applyFill="1" applyBorder="1" applyAlignment="1">
      <alignment horizontal="right" vertical="center" wrapText="1"/>
    </xf>
    <xf numFmtId="0" fontId="18" fillId="0" borderId="1" xfId="0" applyFont="1" applyFill="1" applyBorder="1" applyAlignment="1">
      <alignment vertical="center" wrapText="1"/>
    </xf>
    <xf numFmtId="3" fontId="18" fillId="9" borderId="1" xfId="0" applyNumberFormat="1" applyFont="1" applyFill="1" applyBorder="1" applyAlignment="1">
      <alignment horizontal="left" vertical="top" wrapText="1"/>
    </xf>
    <xf numFmtId="3" fontId="18" fillId="9" borderId="1" xfId="0" applyNumberFormat="1" applyFont="1" applyFill="1" applyBorder="1" applyAlignment="1">
      <alignment horizontal="left" vertical="center" wrapText="1"/>
    </xf>
    <xf numFmtId="3" fontId="18" fillId="0" borderId="1" xfId="0" applyNumberFormat="1" applyFont="1" applyFill="1" applyBorder="1" applyAlignment="1">
      <alignment horizontal="left" vertical="center" wrapText="1"/>
    </xf>
    <xf numFmtId="0" fontId="18" fillId="10" borderId="1" xfId="0" applyFont="1" applyFill="1" applyBorder="1" applyAlignment="1">
      <alignment horizontal="left" vertical="top" wrapText="1"/>
    </xf>
    <xf numFmtId="49" fontId="18" fillId="10" borderId="1" xfId="0" applyNumberFormat="1" applyFont="1" applyFill="1" applyBorder="1" applyAlignment="1">
      <alignment horizontal="center" vertical="center" wrapText="1"/>
    </xf>
    <xf numFmtId="3" fontId="18" fillId="10" borderId="1" xfId="0" applyNumberFormat="1" applyFont="1" applyFill="1" applyBorder="1" applyAlignment="1">
      <alignment horizontal="left" vertical="center" wrapText="1"/>
    </xf>
    <xf numFmtId="0" fontId="18" fillId="9" borderId="1" xfId="0" applyFont="1" applyFill="1" applyBorder="1" applyAlignment="1">
      <alignment horizontal="left" vertical="center" wrapText="1"/>
    </xf>
    <xf numFmtId="49" fontId="18" fillId="9" borderId="1" xfId="0" applyNumberFormat="1" applyFont="1" applyFill="1" applyBorder="1" applyAlignment="1">
      <alignment horizontal="center" vertical="center" wrapText="1"/>
    </xf>
    <xf numFmtId="3" fontId="18" fillId="9" borderId="1" xfId="0" applyNumberFormat="1" applyFont="1" applyFill="1" applyBorder="1" applyAlignment="1">
      <alignment horizontal="right" vertical="center" wrapText="1"/>
    </xf>
    <xf numFmtId="0" fontId="18" fillId="0" borderId="1" xfId="0" applyNumberFormat="1" applyFont="1" applyFill="1" applyBorder="1" applyAlignment="1">
      <alignment vertical="center" wrapText="1"/>
    </xf>
    <xf numFmtId="49" fontId="19" fillId="0" borderId="1" xfId="0" applyNumberFormat="1" applyFont="1" applyFill="1" applyBorder="1" applyAlignment="1">
      <alignment vertical="center" wrapText="1"/>
    </xf>
    <xf numFmtId="49" fontId="15" fillId="9" borderId="1" xfId="0" applyNumberFormat="1" applyFont="1" applyFill="1" applyBorder="1" applyAlignment="1">
      <alignment vertical="center"/>
    </xf>
    <xf numFmtId="3" fontId="19" fillId="9" borderId="1" xfId="0" applyNumberFormat="1" applyFont="1" applyFill="1" applyBorder="1" applyAlignment="1">
      <alignment vertical="center" wrapText="1"/>
    </xf>
    <xf numFmtId="49" fontId="19" fillId="0" borderId="1" xfId="0" applyNumberFormat="1" applyFont="1" applyFill="1" applyBorder="1" applyAlignment="1">
      <alignment horizontal="left" vertical="center" wrapText="1"/>
    </xf>
    <xf numFmtId="14" fontId="18"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3" fontId="19" fillId="0" borderId="1" xfId="0" applyNumberFormat="1" applyFont="1" applyFill="1" applyBorder="1" applyAlignment="1">
      <alignment horizontal="left" vertical="center" wrapText="1"/>
    </xf>
    <xf numFmtId="3" fontId="19" fillId="0" borderId="1" xfId="0" applyNumberFormat="1" applyFont="1" applyFill="1" applyBorder="1" applyAlignment="1">
      <alignment horizontal="right" vertical="center" wrapText="1"/>
    </xf>
    <xf numFmtId="0" fontId="18" fillId="0" borderId="1" xfId="0" applyFont="1" applyFill="1" applyBorder="1" applyAlignment="1">
      <alignment vertical="center" wrapText="1"/>
    </xf>
    <xf numFmtId="49" fontId="15" fillId="9" borderId="1" xfId="0" applyNumberFormat="1" applyFont="1" applyFill="1" applyBorder="1" applyAlignment="1">
      <alignment horizontal="left" vertical="center"/>
    </xf>
    <xf numFmtId="0" fontId="15" fillId="9" borderId="1" xfId="0" applyFont="1" applyFill="1" applyBorder="1" applyAlignment="1">
      <alignment horizontal="left" vertical="center" wrapText="1"/>
    </xf>
    <xf numFmtId="49" fontId="19" fillId="9" borderId="1" xfId="0" applyNumberFormat="1" applyFont="1" applyFill="1" applyBorder="1" applyAlignment="1">
      <alignment horizontal="center" vertical="center" wrapText="1"/>
    </xf>
    <xf numFmtId="3" fontId="19" fillId="9" borderId="1" xfId="0" applyNumberFormat="1" applyFont="1" applyFill="1" applyBorder="1" applyAlignment="1">
      <alignment horizontal="right" vertical="center" wrapText="1"/>
    </xf>
    <xf numFmtId="0" fontId="19" fillId="9" borderId="1" xfId="0" applyFont="1" applyFill="1" applyBorder="1" applyAlignment="1">
      <alignment horizontal="center" vertical="center" wrapText="1"/>
    </xf>
    <xf numFmtId="3" fontId="15" fillId="9" borderId="1" xfId="0" applyNumberFormat="1" applyFont="1" applyFill="1" applyBorder="1" applyAlignment="1">
      <alignment horizontal="right" vertical="center" wrapText="1"/>
    </xf>
    <xf numFmtId="0" fontId="15" fillId="9" borderId="1" xfId="0" applyFont="1" applyFill="1" applyBorder="1" applyAlignment="1">
      <alignment vertical="center" wrapText="1"/>
    </xf>
    <xf numFmtId="3" fontId="19" fillId="10" borderId="1" xfId="0" applyNumberFormat="1" applyFont="1" applyFill="1" applyBorder="1" applyAlignment="1">
      <alignment horizontal="center"/>
    </xf>
    <xf numFmtId="3" fontId="19" fillId="0" borderId="1" xfId="0"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3" fontId="18" fillId="0" borderId="1" xfId="0" applyNumberFormat="1" applyFont="1" applyFill="1" applyBorder="1" applyAlignment="1">
      <alignment horizontal="right" vertical="center" wrapText="1"/>
    </xf>
    <xf numFmtId="3" fontId="18" fillId="0" borderId="1" xfId="0" applyNumberFormat="1" applyFont="1" applyFill="1" applyBorder="1" applyAlignment="1">
      <alignment horizontal="right" vertical="center"/>
    </xf>
    <xf numFmtId="3" fontId="19"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2" fillId="9" borderId="1" xfId="0" applyFont="1" applyFill="1" applyBorder="1" applyAlignment="1">
      <alignment horizontal="left" vertical="center" wrapText="1"/>
    </xf>
  </cellXfs>
  <cellStyles count="38">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I27"/>
  <sheetViews>
    <sheetView workbookViewId="0">
      <selection activeCell="G31" sqref="G31"/>
    </sheetView>
  </sheetViews>
  <sheetFormatPr defaultColWidth="8.85546875" defaultRowHeight="15"/>
  <cols>
    <col min="1" max="1" width="68.140625" customWidth="1"/>
    <col min="2" max="2" width="14" customWidth="1"/>
    <col min="3" max="9" width="10.7109375" customWidth="1"/>
  </cols>
  <sheetData>
    <row r="1" spans="1:9" ht="18">
      <c r="A1" s="1" t="s">
        <v>856</v>
      </c>
      <c r="B1" s="2"/>
      <c r="C1" s="3"/>
      <c r="D1" s="3"/>
      <c r="E1" s="3"/>
      <c r="F1" s="3"/>
      <c r="G1" s="3"/>
      <c r="H1" s="3"/>
      <c r="I1" s="3"/>
    </row>
    <row r="2" spans="1:9" ht="38.25">
      <c r="A2" s="13" t="s">
        <v>20</v>
      </c>
      <c r="B2" s="13" t="s">
        <v>23</v>
      </c>
      <c r="C2" s="14">
        <v>2017</v>
      </c>
      <c r="D2" s="14">
        <v>2018</v>
      </c>
      <c r="E2" s="14">
        <v>2019</v>
      </c>
      <c r="F2" s="14">
        <v>2020</v>
      </c>
      <c r="G2" s="15" t="s">
        <v>24</v>
      </c>
      <c r="H2" s="15" t="s">
        <v>17</v>
      </c>
      <c r="I2" s="14" t="s">
        <v>29</v>
      </c>
    </row>
    <row r="3" spans="1:9">
      <c r="A3" s="155" t="s">
        <v>846</v>
      </c>
      <c r="B3" s="156"/>
      <c r="C3" s="156"/>
      <c r="D3" s="156"/>
      <c r="E3" s="156"/>
      <c r="F3" s="156"/>
      <c r="G3" s="156"/>
      <c r="H3" s="156"/>
      <c r="I3" s="156"/>
    </row>
    <row r="4" spans="1:9">
      <c r="A4" s="152" t="s">
        <v>844</v>
      </c>
      <c r="B4" s="153"/>
      <c r="C4" s="154">
        <f>'Eesmärgid, meetmed ja tegevused'!H3</f>
        <v>120000</v>
      </c>
      <c r="D4" s="154">
        <f>'Eesmärgid, meetmed ja tegevused'!I3</f>
        <v>530000</v>
      </c>
      <c r="E4" s="154">
        <f>'Eesmärgid, meetmed ja tegevused'!J3</f>
        <v>330000</v>
      </c>
      <c r="F4" s="154">
        <f>'Eesmärgid, meetmed ja tegevused'!K3</f>
        <v>110610000</v>
      </c>
      <c r="G4" s="154">
        <f>'Eesmärgid, meetmed ja tegevused'!L3</f>
        <v>111590000</v>
      </c>
      <c r="H4" s="154">
        <f>'Eesmärgid, meetmed ja tegevused'!M3</f>
        <v>1040690000</v>
      </c>
      <c r="I4" s="154">
        <f>'Eesmärgid, meetmed ja tegevused'!N3</f>
        <v>1152280000</v>
      </c>
    </row>
    <row r="5" spans="1:9">
      <c r="A5" s="152" t="s">
        <v>845</v>
      </c>
      <c r="B5" s="153"/>
      <c r="C5" s="154">
        <f>'Eesmärgid, meetmed ja tegevused'!H152</f>
        <v>275000</v>
      </c>
      <c r="D5" s="154">
        <f>'Eesmärgid, meetmed ja tegevused'!I152</f>
        <v>395000</v>
      </c>
      <c r="E5" s="154">
        <f>'Eesmärgid, meetmed ja tegevused'!J152</f>
        <v>370000</v>
      </c>
      <c r="F5" s="154">
        <f>'Eesmärgid, meetmed ja tegevused'!K152</f>
        <v>810000</v>
      </c>
      <c r="G5" s="154">
        <f>'Eesmärgid, meetmed ja tegevused'!L152</f>
        <v>1850000</v>
      </c>
      <c r="H5" s="154">
        <f>'Eesmärgid, meetmed ja tegevused'!M152</f>
        <v>157232000</v>
      </c>
      <c r="I5" s="154">
        <f>'Eesmärgid, meetmed ja tegevused'!N152</f>
        <v>159082000</v>
      </c>
    </row>
    <row r="6" spans="1:9">
      <c r="A6" s="150" t="s">
        <v>843</v>
      </c>
      <c r="B6" s="13"/>
      <c r="C6" s="151">
        <f t="shared" ref="C6:I6" si="0">SUM(C4:C5)</f>
        <v>395000</v>
      </c>
      <c r="D6" s="151">
        <f t="shared" si="0"/>
        <v>925000</v>
      </c>
      <c r="E6" s="151">
        <f t="shared" si="0"/>
        <v>700000</v>
      </c>
      <c r="F6" s="151">
        <f t="shared" si="0"/>
        <v>111420000</v>
      </c>
      <c r="G6" s="151">
        <f t="shared" si="0"/>
        <v>113440000</v>
      </c>
      <c r="H6" s="151">
        <f t="shared" si="0"/>
        <v>1197922000</v>
      </c>
      <c r="I6" s="151">
        <f t="shared" si="0"/>
        <v>1311362000</v>
      </c>
    </row>
    <row r="7" spans="1:9">
      <c r="A7" s="158"/>
      <c r="B7" s="159"/>
      <c r="C7" s="160"/>
      <c r="D7" s="160"/>
      <c r="E7" s="160"/>
      <c r="F7" s="160"/>
      <c r="G7" s="160"/>
      <c r="H7" s="160"/>
      <c r="I7" s="160"/>
    </row>
    <row r="8" spans="1:9" ht="38.25">
      <c r="A8" s="13" t="s">
        <v>20</v>
      </c>
      <c r="B8" s="13" t="s">
        <v>23</v>
      </c>
      <c r="C8" s="14">
        <v>2017</v>
      </c>
      <c r="D8" s="14">
        <v>2018</v>
      </c>
      <c r="E8" s="14">
        <v>2019</v>
      </c>
      <c r="F8" s="14">
        <v>2020</v>
      </c>
      <c r="G8" s="15" t="s">
        <v>24</v>
      </c>
      <c r="H8" s="15" t="s">
        <v>17</v>
      </c>
      <c r="I8" s="14" t="s">
        <v>29</v>
      </c>
    </row>
    <row r="9" spans="1:9">
      <c r="A9" s="155" t="s">
        <v>852</v>
      </c>
      <c r="B9" s="156"/>
      <c r="C9" s="157"/>
      <c r="D9" s="157"/>
      <c r="E9" s="157"/>
      <c r="F9" s="157"/>
      <c r="G9" s="157"/>
      <c r="H9" s="157"/>
      <c r="I9" s="157"/>
    </row>
    <row r="10" spans="1:9" ht="27">
      <c r="A10" s="4" t="s">
        <v>867</v>
      </c>
      <c r="B10" s="6"/>
      <c r="C10" s="16">
        <f>'Eesmärgid, meetmed ja tegevused'!H3</f>
        <v>120000</v>
      </c>
      <c r="D10" s="16">
        <f>'Eesmärgid, meetmed ja tegevused'!I3</f>
        <v>530000</v>
      </c>
      <c r="E10" s="16">
        <f>'Eesmärgid, meetmed ja tegevused'!J3</f>
        <v>330000</v>
      </c>
      <c r="F10" s="16">
        <f>'Eesmärgid, meetmed ja tegevused'!K3</f>
        <v>110610000</v>
      </c>
      <c r="G10" s="16">
        <f>'Eesmärgid, meetmed ja tegevused'!L3</f>
        <v>111590000</v>
      </c>
      <c r="H10" s="16">
        <f>'Eesmärgid, meetmed ja tegevused'!M3</f>
        <v>1040690000</v>
      </c>
      <c r="I10" s="16">
        <f>'Eesmärgid, meetmed ja tegevused'!N3</f>
        <v>1152280000</v>
      </c>
    </row>
    <row r="11" spans="1:9">
      <c r="A11" s="8" t="s">
        <v>25</v>
      </c>
      <c r="B11" s="7"/>
      <c r="C11" s="17">
        <f>SUMIF('Eesmärgid, meetmed ja tegevused'!$E$12:$E$151,"KeM",'Eesmärgid, meetmed ja tegevused'!H12:H151)</f>
        <v>10000</v>
      </c>
      <c r="D11" s="17">
        <f>SUMIF('Eesmärgid, meetmed ja tegevused'!$E$12:$E$151,"KeM",'Eesmärgid, meetmed ja tegevused'!I12:I151)</f>
        <v>10000</v>
      </c>
      <c r="E11" s="17">
        <f>SUMIF('Eesmärgid, meetmed ja tegevused'!$E$12:$E$151,"KeM",'Eesmärgid, meetmed ja tegevused'!J12:J151)</f>
        <v>10000</v>
      </c>
      <c r="F11" s="17">
        <f>SUMIF('Eesmärgid, meetmed ja tegevused'!$E$12:$E$151,"KeM",'Eesmärgid, meetmed ja tegevused'!K12:K151)</f>
        <v>10000</v>
      </c>
      <c r="G11" s="17">
        <f>SUMIF('Eesmärgid, meetmed ja tegevused'!$E$12:$E$151,"KeM",'Eesmärgid, meetmed ja tegevused'!L12:L151)</f>
        <v>40000</v>
      </c>
      <c r="H11" s="17">
        <f>SUMIF('Eesmärgid, meetmed ja tegevused'!$E$12:$E$151,"KeM",'Eesmärgid, meetmed ja tegevused'!M12:M151)</f>
        <v>60000</v>
      </c>
      <c r="I11" s="162">
        <f>SUMIF('Eesmärgid, meetmed ja tegevused'!$E$12:$E$151,"KeM",'Eesmärgid, meetmed ja tegevused'!N12:N151)</f>
        <v>100000</v>
      </c>
    </row>
    <row r="12" spans="1:9">
      <c r="A12" s="8" t="s">
        <v>21</v>
      </c>
      <c r="B12" s="7"/>
      <c r="C12" s="17">
        <f>SUMIF('Eesmärgid, meetmed ja tegevused'!$E$12:$E$151,"MKM",'Eesmärgid, meetmed ja tegevused'!H12:H151)</f>
        <v>40000</v>
      </c>
      <c r="D12" s="17">
        <f>SUMIF('Eesmärgid, meetmed ja tegevused'!$E$12:$E$151,"MKM",'Eesmärgid, meetmed ja tegevused'!I12:I151)</f>
        <v>440000</v>
      </c>
      <c r="E12" s="17">
        <f>SUMIF('Eesmärgid, meetmed ja tegevused'!$E$12:$E$151,"MKM",'Eesmärgid, meetmed ja tegevused'!J12:J151)</f>
        <v>320000</v>
      </c>
      <c r="F12" s="17">
        <f>SUMIF('Eesmärgid, meetmed ja tegevused'!$E$12:$E$151,"MKM",'Eesmärgid, meetmed ja tegevused'!K12:K151)</f>
        <v>85600000</v>
      </c>
      <c r="G12" s="17">
        <f>SUMIF('Eesmärgid, meetmed ja tegevused'!$E$12:$E$151,"MKM",'Eesmärgid, meetmed ja tegevused'!L12:L151)</f>
        <v>86400000</v>
      </c>
      <c r="H12" s="17">
        <f>SUMIF('Eesmärgid, meetmed ja tegevused'!$E$12:$E$151,"MKM",'Eesmärgid, meetmed ja tegevused'!M12:M151)</f>
        <v>1040440000</v>
      </c>
      <c r="I12" s="162">
        <f>SUMIF('Eesmärgid, meetmed ja tegevused'!$E$12:$E$151,"MKM",'Eesmärgid, meetmed ja tegevused'!N12:N151)</f>
        <v>1126840000</v>
      </c>
    </row>
    <row r="13" spans="1:9">
      <c r="A13" s="8" t="s">
        <v>27</v>
      </c>
      <c r="B13" s="7"/>
      <c r="C13" s="17">
        <f>SUMIF('Eesmärgid, meetmed ja tegevused'!$E$12:$E$151,"SiM",'Eesmärgid, meetmed ja tegevused'!H12:H151)</f>
        <v>60000</v>
      </c>
      <c r="D13" s="17">
        <f>SUMIF('Eesmärgid, meetmed ja tegevused'!$E$12:$E$151,"SiM",'Eesmärgid, meetmed ja tegevused'!I12:I151)</f>
        <v>40000</v>
      </c>
      <c r="E13" s="17">
        <f>SUMIF('Eesmärgid, meetmed ja tegevused'!$E$12:$E$151,"SiM",'Eesmärgid, meetmed ja tegevused'!J12:J151)</f>
        <v>0</v>
      </c>
      <c r="F13" s="17">
        <f>SUMIF('Eesmärgid, meetmed ja tegevused'!$E$12:$E$151,"SiM",'Eesmärgid, meetmed ja tegevused'!K12:K151)</f>
        <v>0</v>
      </c>
      <c r="G13" s="17">
        <f>SUMIF('Eesmärgid, meetmed ja tegevused'!$E$12:$E$151,"SiM",'Eesmärgid, meetmed ja tegevused'!L12:L151)</f>
        <v>100000</v>
      </c>
      <c r="H13" s="17">
        <f>SUMIF('Eesmärgid, meetmed ja tegevused'!$E$12:$E$151,"SiM",'Eesmärgid, meetmed ja tegevused'!M12:M151)</f>
        <v>100000</v>
      </c>
      <c r="I13" s="162">
        <f>SUMIF('Eesmärgid, meetmed ja tegevused'!$E$12:$E$151,"SiM",'Eesmärgid, meetmed ja tegevused'!N12:N151)</f>
        <v>200000</v>
      </c>
    </row>
    <row r="14" spans="1:9">
      <c r="A14" s="8" t="s">
        <v>853</v>
      </c>
      <c r="B14" s="7"/>
      <c r="C14" s="17">
        <f>SUMIF('Eesmärgid, meetmed ja tegevused'!$E$12:$E$151,"HTM",'Eesmärgid, meetmed ja tegevused'!H12:H151)</f>
        <v>10000</v>
      </c>
      <c r="D14" s="17">
        <f>SUMIF('Eesmärgid, meetmed ja tegevused'!$E$12:$E$151,"HTM",'Eesmärgid, meetmed ja tegevused'!I12:I151)</f>
        <v>40000</v>
      </c>
      <c r="E14" s="17">
        <f>SUMIF('Eesmärgid, meetmed ja tegevused'!$E$12:$E$151,"HTM",'Eesmärgid, meetmed ja tegevused'!J12:J151)</f>
        <v>0</v>
      </c>
      <c r="F14" s="17">
        <f>SUMIF('Eesmärgid, meetmed ja tegevused'!$E$12:$E$151,"HTM",'Eesmärgid, meetmed ja tegevused'!K12:K151)</f>
        <v>0</v>
      </c>
      <c r="G14" s="17">
        <f>SUMIF('Eesmärgid, meetmed ja tegevused'!$E$12:$E$151,"HTM",'Eesmärgid, meetmed ja tegevused'!L12:L151)</f>
        <v>50000</v>
      </c>
      <c r="H14" s="17">
        <f>SUMIF('Eesmärgid, meetmed ja tegevused'!$E$12:$E$151,"HTM",'Eesmärgid, meetmed ja tegevused'!M12:M151)</f>
        <v>0</v>
      </c>
      <c r="I14" s="162">
        <f>SUMIF('Eesmärgid, meetmed ja tegevused'!$E$12:$E$151,"HTM",'Eesmärgid, meetmed ja tegevused'!N12:N151)</f>
        <v>50000</v>
      </c>
    </row>
    <row r="15" spans="1:9">
      <c r="A15" s="8" t="s">
        <v>26</v>
      </c>
      <c r="B15" s="7"/>
      <c r="C15" s="17">
        <f>SUMIF('Eesmärgid, meetmed ja tegevused'!$E$12:$E$151,"RaM",'Eesmärgid, meetmed ja tegevused'!H12:H151)</f>
        <v>0</v>
      </c>
      <c r="D15" s="17">
        <f>SUMIF('Eesmärgid, meetmed ja tegevused'!$E$12:$E$151,"RaM",'Eesmärgid, meetmed ja tegevused'!I12:I151)</f>
        <v>0</v>
      </c>
      <c r="E15" s="17">
        <f>SUMIF('Eesmärgid, meetmed ja tegevused'!$E$12:$E$151,"RaM",'Eesmärgid, meetmed ja tegevused'!J12:J151)</f>
        <v>0</v>
      </c>
      <c r="F15" s="17">
        <f>SUMIF('Eesmärgid, meetmed ja tegevused'!$E$12:$E$151,"RaM",'Eesmärgid, meetmed ja tegevused'!K12:K151)</f>
        <v>25000000</v>
      </c>
      <c r="G15" s="17">
        <f>SUMIF('Eesmärgid, meetmed ja tegevused'!$E$12:$E$151,"RaM",'Eesmärgid, meetmed ja tegevused'!L12:L151)</f>
        <v>25000000</v>
      </c>
      <c r="H15" s="17">
        <f>SUMIF('Eesmärgid, meetmed ja tegevused'!$E$12:$E$151,"RaM",'Eesmärgid, meetmed ja tegevused'!M12:M151)</f>
        <v>0</v>
      </c>
      <c r="I15" s="162">
        <f>SUMIF('Eesmärgid, meetmed ja tegevused'!$E$12:$E$151,"RaM",'Eesmärgid, meetmed ja tegevused'!N12:N151)</f>
        <v>25000000</v>
      </c>
    </row>
    <row r="16" spans="1:9">
      <c r="A16" s="8" t="s">
        <v>851</v>
      </c>
      <c r="B16" s="7"/>
      <c r="C16" s="17">
        <f>SUMIF('Eesmärgid, meetmed ja tegevused'!$E$12:$E$151,"MeM",'Eesmärgid, meetmed ja tegevused'!H12:H151)</f>
        <v>0</v>
      </c>
      <c r="D16" s="17">
        <f>SUMIF('Eesmärgid, meetmed ja tegevused'!$E$12:$E$151,"MeM",'Eesmärgid, meetmed ja tegevused'!I12:I151)</f>
        <v>0</v>
      </c>
      <c r="E16" s="17">
        <f>SUMIF('Eesmärgid, meetmed ja tegevused'!$E$12:$E$151,"MeM",'Eesmärgid, meetmed ja tegevused'!J12:J151)</f>
        <v>0</v>
      </c>
      <c r="F16" s="17">
        <f>SUMIF('Eesmärgid, meetmed ja tegevused'!$E$12:$E$151,"MeM",'Eesmärgid, meetmed ja tegevused'!K12:K151)</f>
        <v>0</v>
      </c>
      <c r="G16" s="17">
        <f>SUMIF('Eesmärgid, meetmed ja tegevused'!$E$12:$E$151,"MeM",'Eesmärgid, meetmed ja tegevused'!L12:L151)</f>
        <v>0</v>
      </c>
      <c r="H16" s="17">
        <f>SUMIF('Eesmärgid, meetmed ja tegevused'!$E$12:$E$151,"MeM",'Eesmärgid, meetmed ja tegevused'!M12:M151)</f>
        <v>40000</v>
      </c>
      <c r="I16" s="162">
        <f>SUMIF('Eesmärgid, meetmed ja tegevused'!$E$12:$E$151,"MeM",'Eesmärgid, meetmed ja tegevused'!N12:N151)</f>
        <v>40000</v>
      </c>
    </row>
    <row r="17" spans="1:9">
      <c r="A17" s="8" t="s">
        <v>28</v>
      </c>
      <c r="B17" s="7"/>
      <c r="C17" s="17">
        <f>SUMIF('Eesmärgid, meetmed ja tegevused'!$E$12:$E$151,"KOV",'Eesmärgid, meetmed ja tegevused'!H12:H151)</f>
        <v>0</v>
      </c>
      <c r="D17" s="17">
        <f>SUMIF('Eesmärgid, meetmed ja tegevused'!$E$12:$E$151,"KOV",'Eesmärgid, meetmed ja tegevused'!I12:I151)</f>
        <v>0</v>
      </c>
      <c r="E17" s="17">
        <f>SUMIF('Eesmärgid, meetmed ja tegevused'!$E$12:$E$151,"KOV",'Eesmärgid, meetmed ja tegevused'!J12:J151)</f>
        <v>0</v>
      </c>
      <c r="F17" s="17">
        <f>SUMIF('Eesmärgid, meetmed ja tegevused'!$E$12:$E$151,"KOV",'Eesmärgid, meetmed ja tegevused'!K12:K151)</f>
        <v>0</v>
      </c>
      <c r="G17" s="17">
        <f>SUMIF('Eesmärgid, meetmed ja tegevused'!$E$12:$E$151,"KOV",'Eesmärgid, meetmed ja tegevused'!L12:L151)</f>
        <v>0</v>
      </c>
      <c r="H17" s="17">
        <f>SUMIF('Eesmärgid, meetmed ja tegevused'!$E$12:$E$151,"KOV",'Eesmärgid, meetmed ja tegevused'!M12:M151)</f>
        <v>50000</v>
      </c>
      <c r="I17" s="162">
        <f>SUMIF('Eesmärgid, meetmed ja tegevused'!$E$12:$E$151,"KOV",'Eesmärgid, meetmed ja tegevused'!N12:N151)</f>
        <v>50000</v>
      </c>
    </row>
    <row r="18" spans="1:9" hidden="1">
      <c r="A18" s="9" t="s">
        <v>847</v>
      </c>
      <c r="B18" s="7"/>
      <c r="C18" s="17">
        <f>C10-SUM(C11:C17)</f>
        <v>0</v>
      </c>
      <c r="D18" s="17">
        <f t="shared" ref="D18:I18" si="1">D10-SUM(D11:D17)</f>
        <v>0</v>
      </c>
      <c r="E18" s="17">
        <f t="shared" si="1"/>
        <v>0</v>
      </c>
      <c r="F18" s="17">
        <f t="shared" si="1"/>
        <v>0</v>
      </c>
      <c r="G18" s="17">
        <f t="shared" si="1"/>
        <v>0</v>
      </c>
      <c r="H18" s="17">
        <f t="shared" si="1"/>
        <v>0</v>
      </c>
      <c r="I18" s="17">
        <f t="shared" si="1"/>
        <v>0</v>
      </c>
    </row>
    <row r="19" spans="1:9">
      <c r="A19" s="12" t="str">
        <f>'Eesmärgid, meetmed ja tegevused'!D4</f>
        <v>Taristu kasutajate rahulolu indeks</v>
      </c>
      <c r="B19" s="11" t="str">
        <f>'Eesmärgid, meetmed ja tegevused'!G4</f>
        <v>4,47 (2012)</v>
      </c>
      <c r="C19" s="5"/>
      <c r="D19" s="5"/>
      <c r="E19" s="5"/>
      <c r="F19" s="161"/>
      <c r="G19" s="10"/>
      <c r="H19" s="10"/>
      <c r="I19" s="163">
        <f>'Eesmärgid, meetmed ja tegevused'!M4</f>
        <v>5</v>
      </c>
    </row>
    <row r="20" spans="1:9">
      <c r="A20" s="4" t="s">
        <v>868</v>
      </c>
      <c r="B20" s="6"/>
      <c r="C20" s="16">
        <f>'Eesmärgid, meetmed ja tegevused'!H152</f>
        <v>275000</v>
      </c>
      <c r="D20" s="16">
        <f>'Eesmärgid, meetmed ja tegevused'!I152</f>
        <v>395000</v>
      </c>
      <c r="E20" s="16">
        <f>'Eesmärgid, meetmed ja tegevused'!J152</f>
        <v>370000</v>
      </c>
      <c r="F20" s="16">
        <f>'Eesmärgid, meetmed ja tegevused'!K152</f>
        <v>810000</v>
      </c>
      <c r="G20" s="16">
        <f>'Eesmärgid, meetmed ja tegevused'!L152</f>
        <v>1850000</v>
      </c>
      <c r="H20" s="16">
        <f>'Eesmärgid, meetmed ja tegevused'!M152</f>
        <v>157232000</v>
      </c>
      <c r="I20" s="16">
        <f>'Eesmärgid, meetmed ja tegevused'!N152</f>
        <v>159082000</v>
      </c>
    </row>
    <row r="21" spans="1:9">
      <c r="A21" s="8" t="s">
        <v>21</v>
      </c>
      <c r="B21" s="7"/>
      <c r="C21" s="17">
        <f>SUMIFS('Eesmärgid, meetmed ja tegevused'!H162:H249,'Eesmärgid, meetmed ja tegevused'!$E$162:$E$249,"MKM",'Eesmärgid, meetmed ja tegevused'!H162:H249,"&gt;=0")</f>
        <v>25000</v>
      </c>
      <c r="D21" s="17">
        <f>SUMIF('Eesmärgid, meetmed ja tegevused'!$E$162:$E$249,"MKM",'Eesmärgid, meetmed ja tegevused'!I162:I249)</f>
        <v>145000</v>
      </c>
      <c r="E21" s="17">
        <f>SUMIF('Eesmärgid, meetmed ja tegevused'!$E$162:$E$249,"MKM",'Eesmärgid, meetmed ja tegevused'!J162:J249)</f>
        <v>145000</v>
      </c>
      <c r="F21" s="17">
        <f>SUMIF('Eesmärgid, meetmed ja tegevused'!$E$162:$E$249,"MKM",'Eesmärgid, meetmed ja tegevused'!K162:K249)</f>
        <v>585000</v>
      </c>
      <c r="G21" s="17">
        <f>SUMIF('Eesmärgid, meetmed ja tegevused'!$E$162:$E$249,"MKM",'Eesmärgid, meetmed ja tegevused'!L162:L249)</f>
        <v>900000</v>
      </c>
      <c r="H21" s="17">
        <f ca="1">SUMIF('Eesmärgid, meetmed ja tegevused'!$E$162:$E$249,"MKM",'Eesmärgid, meetmed ja tegevused'!M162:M248)</f>
        <v>146332000</v>
      </c>
      <c r="I21" s="162">
        <f ca="1">SUMIF('Eesmärgid, meetmed ja tegevused'!$E$162:$E$249,"MKM",'Eesmärgid, meetmed ja tegevused'!N162:N248)</f>
        <v>147232000</v>
      </c>
    </row>
    <row r="22" spans="1:9">
      <c r="A22" s="8" t="s">
        <v>25</v>
      </c>
      <c r="B22" s="7"/>
      <c r="C22" s="17">
        <f>SUMIFS('Eesmärgid, meetmed ja tegevused'!H162:H249,'Eesmärgid, meetmed ja tegevused'!$E$162:$E$249,"KeM",'Eesmärgid, meetmed ja tegevused'!H162:H249,"&gt;=0")</f>
        <v>225000</v>
      </c>
      <c r="D22" s="17">
        <f>SUMIF('Eesmärgid, meetmed ja tegevused'!$E$162:$E$249,"KeM",'Eesmärgid, meetmed ja tegevused'!I162:I249)</f>
        <v>225000</v>
      </c>
      <c r="E22" s="17">
        <f>SUMIF('Eesmärgid, meetmed ja tegevused'!$E$162:$E$249,"KeM",'Eesmärgid, meetmed ja tegevused'!J162:J249)</f>
        <v>225000</v>
      </c>
      <c r="F22" s="17">
        <f>SUMIF('Eesmärgid, meetmed ja tegevused'!$E$162:$E$249,"KeM",'Eesmärgid, meetmed ja tegevused'!K162:K249)</f>
        <v>225000</v>
      </c>
      <c r="G22" s="17">
        <f>SUMIF('Eesmärgid, meetmed ja tegevused'!$E$162:$E$249,"KeM",'Eesmärgid, meetmed ja tegevused'!L162:L249)</f>
        <v>900000</v>
      </c>
      <c r="H22" s="17">
        <f ca="1">SUMIF('Eesmärgid, meetmed ja tegevused'!$E$162:$E$249,"KeM",'Eesmärgid, meetmed ja tegevused'!M162:M248)</f>
        <v>900000</v>
      </c>
      <c r="I22" s="162">
        <f ca="1">SUMIF('Eesmärgid, meetmed ja tegevused'!$E$162:$E$249,"KeM",'Eesmärgid, meetmed ja tegevused'!N162:N248)</f>
        <v>1800000</v>
      </c>
    </row>
    <row r="23" spans="1:9">
      <c r="A23" s="8" t="s">
        <v>851</v>
      </c>
      <c r="B23" s="7"/>
      <c r="C23" s="17">
        <f>SUMIFS('Eesmärgid, meetmed ja tegevused'!H162:H249,'Eesmärgid, meetmed ja tegevused'!$E$162:$E$249,"MeM",'Eesmärgid, meetmed ja tegevused'!H162:H249,"&gt;=0")</f>
        <v>25000</v>
      </c>
      <c r="D23" s="17">
        <f>SUMIF('Eesmärgid, meetmed ja tegevused'!$E$162:$E$249,"MeM",'Eesmärgid, meetmed ja tegevused'!I162:I249)</f>
        <v>25000</v>
      </c>
      <c r="E23" s="17">
        <f>SUMIF('Eesmärgid, meetmed ja tegevused'!$E$162:$E$249,"MeM",'Eesmärgid, meetmed ja tegevused'!J162:J249)</f>
        <v>0</v>
      </c>
      <c r="F23" s="17">
        <f>SUMIF('Eesmärgid, meetmed ja tegevused'!$E$162:$E$249,"MeM",'Eesmärgid, meetmed ja tegevused'!K162:K249)</f>
        <v>0</v>
      </c>
      <c r="G23" s="17">
        <f>SUMIF('Eesmärgid, meetmed ja tegevused'!$E$162:$E$249,"MeM",'Eesmärgid, meetmed ja tegevused'!L162:L249)</f>
        <v>50000</v>
      </c>
      <c r="H23" s="17">
        <f ca="1">SUMIF('Eesmärgid, meetmed ja tegevused'!$E$162:$E$249,"MeM",'Eesmärgid, meetmed ja tegevused'!M162:M248)</f>
        <v>0</v>
      </c>
      <c r="I23" s="162">
        <f ca="1">SUMIF('Eesmärgid, meetmed ja tegevused'!$E$162:$E$249,"MeM",'Eesmärgid, meetmed ja tegevused'!N162:N248)</f>
        <v>50000</v>
      </c>
    </row>
    <row r="24" spans="1:9">
      <c r="A24" s="8" t="s">
        <v>28</v>
      </c>
      <c r="B24" s="7"/>
      <c r="C24" s="17">
        <f>SUMIFS('Eesmärgid, meetmed ja tegevused'!H162:H249,'Eesmärgid, meetmed ja tegevused'!$E$162:$E$249,"KOV",'Eesmärgid, meetmed ja tegevused'!H162:H249,"&gt;=0")</f>
        <v>0</v>
      </c>
      <c r="D24" s="17">
        <f>SUMIF('Eesmärgid, meetmed ja tegevused'!$E$162:$E$249,"KOV",'Eesmärgid, meetmed ja tegevused'!I162:I249)</f>
        <v>0</v>
      </c>
      <c r="E24" s="17">
        <f>SUMIF('Eesmärgid, meetmed ja tegevused'!$E$162:$E$249,"KOV",'Eesmärgid, meetmed ja tegevused'!J162:J249)</f>
        <v>0</v>
      </c>
      <c r="F24" s="17">
        <f>SUMIF('Eesmärgid, meetmed ja tegevused'!$E$162:$E$249,"KOV",'Eesmärgid, meetmed ja tegevused'!K162:K249)</f>
        <v>0</v>
      </c>
      <c r="G24" s="17">
        <f>SUMIF('Eesmärgid, meetmed ja tegevused'!$E$162:$E$249,"KOV",'Eesmärgid, meetmed ja tegevused'!L162:L249)</f>
        <v>0</v>
      </c>
      <c r="H24" s="17">
        <f ca="1">SUMIF('Eesmärgid, meetmed ja tegevused'!$E$162:$E$249,"KOV",'Eesmärgid, meetmed ja tegevused'!M162:M248)</f>
        <v>10000000</v>
      </c>
      <c r="I24" s="162">
        <f ca="1">SUMIF('Eesmärgid, meetmed ja tegevused'!$E$162:$E$249,"KOV",'Eesmärgid, meetmed ja tegevused'!N162:N248)</f>
        <v>10000000</v>
      </c>
    </row>
    <row r="25" spans="1:9" hidden="1">
      <c r="A25" s="9" t="s">
        <v>847</v>
      </c>
      <c r="B25" s="7"/>
      <c r="C25" s="17">
        <f>C20-SUM(C21:C24)</f>
        <v>0</v>
      </c>
      <c r="D25" s="17">
        <f t="shared" ref="D25:I25" si="2">D20-SUM(D21:D24)</f>
        <v>0</v>
      </c>
      <c r="E25" s="17">
        <f t="shared" si="2"/>
        <v>0</v>
      </c>
      <c r="F25" s="17">
        <f t="shared" si="2"/>
        <v>0</v>
      </c>
      <c r="G25" s="17">
        <f t="shared" si="2"/>
        <v>0</v>
      </c>
      <c r="H25" s="17">
        <f t="shared" ca="1" si="2"/>
        <v>0</v>
      </c>
      <c r="I25" s="17">
        <f t="shared" ca="1" si="2"/>
        <v>0</v>
      </c>
    </row>
    <row r="26" spans="1:9">
      <c r="A26" s="12" t="str">
        <f>'Eesmärgid, meetmed ja tegevused'!D153</f>
        <v>Elektrikatkestuste keskmine kogukestus minutites ühe tarbimiskoha kohta</v>
      </c>
      <c r="B26" s="11" t="str">
        <f>'Eesmärgid, meetmed ja tegevused'!G153</f>
        <v>52 min/a (2013)</v>
      </c>
      <c r="C26" s="5"/>
      <c r="D26" s="5"/>
      <c r="E26" s="5"/>
      <c r="F26" s="161"/>
      <c r="G26" s="10"/>
      <c r="H26" s="10"/>
      <c r="I26" s="163" t="str">
        <f>'Eesmärgid, meetmed ja tegevused'!M153</f>
        <v>&lt; 50 min/a</v>
      </c>
    </row>
    <row r="27" spans="1:9" hidden="1">
      <c r="A27" s="9" t="s">
        <v>847</v>
      </c>
      <c r="B27" s="178"/>
      <c r="C27" s="179" t="e">
        <f>#REF!-SUM(#REF!)</f>
        <v>#REF!</v>
      </c>
      <c r="D27" s="179" t="e">
        <f>#REF!-SUM(#REF!)</f>
        <v>#REF!</v>
      </c>
      <c r="E27" s="179" t="e">
        <f>#REF!-SUM(#REF!)</f>
        <v>#REF!</v>
      </c>
      <c r="F27" s="179" t="e">
        <f>#REF!-SUM(#REF!)</f>
        <v>#REF!</v>
      </c>
      <c r="G27" s="179" t="e">
        <f>#REF!-SUM(#REF!)</f>
        <v>#REF!</v>
      </c>
      <c r="H27" s="179" t="e">
        <f>#REF!-SUM(#REF!)</f>
        <v>#REF!</v>
      </c>
      <c r="I27" s="179" t="e">
        <f>#REF!-SUM(#REF!)</f>
        <v>#REF!</v>
      </c>
    </row>
  </sheetData>
  <pageMargins left="0.7" right="0.7" top="0.75" bottom="0.75" header="0.3" footer="0.3"/>
  <pageSetup paperSize="9" scale="83" fitToHeight="0" orientation="landscape" r:id="rId1"/>
</worksheet>
</file>

<file path=xl/worksheets/sheet2.xml><?xml version="1.0" encoding="utf-8"?>
<worksheet xmlns="http://schemas.openxmlformats.org/spreadsheetml/2006/main" xmlns:r="http://schemas.openxmlformats.org/officeDocument/2006/relationships">
  <dimension ref="A1:V249"/>
  <sheetViews>
    <sheetView tabSelected="1" zoomScale="90" zoomScaleNormal="90" zoomScalePageLayoutView="125" workbookViewId="0">
      <pane xSplit="3" ySplit="1" topLeftCell="K2" activePane="bottomRight" state="frozen"/>
      <selection pane="topRight" activeCell="D1" sqref="D1"/>
      <selection pane="bottomLeft" activeCell="A3" sqref="A3"/>
      <selection pane="bottomRight" activeCell="T1" sqref="T1:T1048576"/>
    </sheetView>
  </sheetViews>
  <sheetFormatPr defaultColWidth="8.85546875" defaultRowHeight="12.75" outlineLevelRow="2"/>
  <cols>
    <col min="1" max="1" width="13.140625" style="122" customWidth="1"/>
    <col min="2" max="2" width="9.28515625" style="26" customWidth="1"/>
    <col min="3" max="3" width="58.140625" style="26" customWidth="1"/>
    <col min="4" max="4" width="61.85546875" style="26" customWidth="1"/>
    <col min="5" max="5" width="12.85546875" style="167" customWidth="1"/>
    <col min="6" max="6" width="19.140625" style="19" customWidth="1"/>
    <col min="7" max="7" width="26.85546875" style="26" customWidth="1"/>
    <col min="8" max="14" width="25.7109375" style="53" customWidth="1"/>
    <col min="15" max="15" width="33.42578125" style="26" customWidth="1"/>
    <col min="16" max="16" width="6.7109375" style="27" customWidth="1"/>
    <col min="17" max="17" width="9" style="24" customWidth="1"/>
    <col min="18" max="18" width="6.28515625" style="24" customWidth="1"/>
    <col min="19" max="19" width="7.42578125" style="24" customWidth="1"/>
    <col min="20" max="16384" width="8.85546875" style="23"/>
  </cols>
  <sheetData>
    <row r="1" spans="1:22" s="207" customFormat="1" ht="39.75" customHeight="1">
      <c r="A1" s="224" t="s">
        <v>883</v>
      </c>
      <c r="B1" s="202" t="s">
        <v>884</v>
      </c>
      <c r="C1" s="201" t="s">
        <v>68</v>
      </c>
      <c r="D1" s="202" t="s">
        <v>72</v>
      </c>
      <c r="E1" s="203" t="s">
        <v>69</v>
      </c>
      <c r="F1" s="203" t="s">
        <v>4</v>
      </c>
      <c r="G1" s="204" t="s">
        <v>70</v>
      </c>
      <c r="H1" s="205">
        <v>2017</v>
      </c>
      <c r="I1" s="205">
        <v>2018</v>
      </c>
      <c r="J1" s="205">
        <v>2019</v>
      </c>
      <c r="K1" s="205">
        <v>2020</v>
      </c>
      <c r="L1" s="206" t="s">
        <v>24</v>
      </c>
      <c r="M1" s="206" t="s">
        <v>17</v>
      </c>
      <c r="N1" s="206" t="s">
        <v>74</v>
      </c>
      <c r="O1" s="202" t="s">
        <v>71</v>
      </c>
      <c r="P1" s="202" t="s">
        <v>0</v>
      </c>
      <c r="Q1" s="224" t="s">
        <v>1</v>
      </c>
      <c r="R1" s="224" t="s">
        <v>2</v>
      </c>
      <c r="S1" s="224" t="s">
        <v>3</v>
      </c>
    </row>
    <row r="2" spans="1:22" s="110" customFormat="1">
      <c r="A2" s="108"/>
      <c r="B2" s="108"/>
      <c r="C2" s="109" t="s">
        <v>75</v>
      </c>
      <c r="D2" s="67"/>
      <c r="E2" s="108"/>
      <c r="F2" s="182"/>
      <c r="G2" s="198"/>
      <c r="H2" s="50">
        <f t="shared" ref="H2:N2" si="0">H3+H152</f>
        <v>395000</v>
      </c>
      <c r="I2" s="50">
        <f t="shared" si="0"/>
        <v>925000</v>
      </c>
      <c r="J2" s="50">
        <f t="shared" si="0"/>
        <v>700000</v>
      </c>
      <c r="K2" s="50">
        <f t="shared" si="0"/>
        <v>111420000</v>
      </c>
      <c r="L2" s="60">
        <f t="shared" si="0"/>
        <v>113440000</v>
      </c>
      <c r="M2" s="50">
        <f t="shared" si="0"/>
        <v>1197922000</v>
      </c>
      <c r="N2" s="50">
        <f t="shared" si="0"/>
        <v>1311362000</v>
      </c>
      <c r="O2" s="38"/>
      <c r="P2" s="208"/>
      <c r="Q2" s="208"/>
      <c r="R2" s="208"/>
      <c r="S2" s="208"/>
    </row>
    <row r="3" spans="1:22" s="110" customFormat="1" ht="20.25" customHeight="1">
      <c r="A3" s="132" t="s">
        <v>586</v>
      </c>
      <c r="B3" s="66"/>
      <c r="C3" s="67" t="s">
        <v>76</v>
      </c>
      <c r="D3" s="198" t="s">
        <v>73</v>
      </c>
      <c r="E3" s="164"/>
      <c r="F3" s="182"/>
      <c r="G3" s="198" t="s">
        <v>5</v>
      </c>
      <c r="H3" s="50">
        <f>H5+H54+H111</f>
        <v>120000</v>
      </c>
      <c r="I3" s="50">
        <f>I5+I54+I111</f>
        <v>530000</v>
      </c>
      <c r="J3" s="50">
        <f>J5+J54+J111</f>
        <v>330000</v>
      </c>
      <c r="K3" s="50">
        <f>K5+K54+K111</f>
        <v>110610000</v>
      </c>
      <c r="L3" s="50">
        <f>SUM(H3:K3)</f>
        <v>111590000</v>
      </c>
      <c r="M3" s="50">
        <f>M5+M54+M111</f>
        <v>1040690000</v>
      </c>
      <c r="N3" s="50">
        <f>N5+N54+N111</f>
        <v>1152280000</v>
      </c>
      <c r="O3" s="111"/>
      <c r="P3" s="209"/>
      <c r="Q3" s="209"/>
      <c r="R3" s="209"/>
      <c r="S3" s="208"/>
    </row>
    <row r="4" spans="1:22" s="138" customFormat="1" ht="39" customHeight="1">
      <c r="A4" s="145" t="s">
        <v>586</v>
      </c>
      <c r="B4" s="139" t="s">
        <v>77</v>
      </c>
      <c r="C4" s="184" t="s">
        <v>568</v>
      </c>
      <c r="D4" s="184" t="s">
        <v>78</v>
      </c>
      <c r="E4" s="165"/>
      <c r="F4" s="33"/>
      <c r="G4" s="184" t="s">
        <v>854</v>
      </c>
      <c r="H4" s="140"/>
      <c r="I4" s="140"/>
      <c r="J4" s="140"/>
      <c r="K4" s="140"/>
      <c r="L4" s="140"/>
      <c r="M4" s="140">
        <v>5</v>
      </c>
      <c r="N4" s="140"/>
      <c r="O4" s="141"/>
      <c r="P4" s="210"/>
      <c r="Q4" s="210"/>
      <c r="R4" s="210"/>
      <c r="S4" s="220"/>
    </row>
    <row r="5" spans="1:22" s="110" customFormat="1" ht="20.25" customHeight="1">
      <c r="A5" s="113"/>
      <c r="B5" s="113"/>
      <c r="C5" s="114" t="s">
        <v>79</v>
      </c>
      <c r="D5" s="198"/>
      <c r="E5" s="164"/>
      <c r="F5" s="182"/>
      <c r="G5" s="198"/>
      <c r="H5" s="50">
        <f t="shared" ref="H5:L5" si="1">H6+H28</f>
        <v>60000</v>
      </c>
      <c r="I5" s="50">
        <f t="shared" si="1"/>
        <v>40000</v>
      </c>
      <c r="J5" s="50">
        <f t="shared" si="1"/>
        <v>0</v>
      </c>
      <c r="K5" s="50">
        <f t="shared" si="1"/>
        <v>0</v>
      </c>
      <c r="L5" s="50">
        <f t="shared" si="1"/>
        <v>100000</v>
      </c>
      <c r="M5" s="50">
        <f>M6+M28</f>
        <v>119340000</v>
      </c>
      <c r="N5" s="50">
        <f>N6+N28</f>
        <v>119440000</v>
      </c>
      <c r="O5" s="68"/>
      <c r="P5" s="209"/>
      <c r="Q5" s="209"/>
      <c r="R5" s="209"/>
      <c r="S5" s="208"/>
    </row>
    <row r="6" spans="1:22" s="110" customFormat="1" ht="20.25" customHeight="1">
      <c r="A6" s="115"/>
      <c r="B6" s="115"/>
      <c r="C6" s="38" t="s">
        <v>7</v>
      </c>
      <c r="D6" s="198" t="s">
        <v>73</v>
      </c>
      <c r="E6" s="164"/>
      <c r="F6" s="182"/>
      <c r="G6" s="198" t="s">
        <v>5</v>
      </c>
      <c r="H6" s="50">
        <f>H10+H13+H16+H19+H22+H25</f>
        <v>0</v>
      </c>
      <c r="I6" s="50">
        <f>I10+I13+I16+I19+I22+I25</f>
        <v>0</v>
      </c>
      <c r="J6" s="50">
        <v>0</v>
      </c>
      <c r="K6" s="50">
        <f>K10+K13+K16+K19+K22+K25</f>
        <v>0</v>
      </c>
      <c r="L6" s="60">
        <f>L10+L13+L16+L19+L22+L25</f>
        <v>0</v>
      </c>
      <c r="M6" s="50">
        <f>M12+M15+M18+M21+M24+M27</f>
        <v>120000</v>
      </c>
      <c r="N6" s="50">
        <f>N10+N13+N16+N19+N22+N25</f>
        <v>120000</v>
      </c>
      <c r="O6" s="69"/>
      <c r="P6" s="209"/>
      <c r="Q6" s="225"/>
      <c r="R6" s="208"/>
      <c r="S6" s="208"/>
    </row>
    <row r="7" spans="1:22" s="143" customFormat="1" ht="65.25" customHeight="1">
      <c r="A7" s="251" t="s">
        <v>587</v>
      </c>
      <c r="B7" s="260" t="s">
        <v>80</v>
      </c>
      <c r="C7" s="261" t="s">
        <v>623</v>
      </c>
      <c r="D7" s="180" t="s">
        <v>624</v>
      </c>
      <c r="E7" s="262"/>
      <c r="F7" s="264"/>
      <c r="G7" s="62" t="s">
        <v>627</v>
      </c>
      <c r="H7" s="263"/>
      <c r="I7" s="263"/>
      <c r="J7" s="263"/>
      <c r="K7" s="263"/>
      <c r="L7" s="263"/>
      <c r="M7" s="196" t="s">
        <v>870</v>
      </c>
      <c r="N7" s="196"/>
      <c r="O7" s="252"/>
      <c r="P7" s="211"/>
      <c r="Q7" s="226"/>
      <c r="R7" s="217"/>
      <c r="S7" s="217"/>
    </row>
    <row r="8" spans="1:22" s="143" customFormat="1" ht="53.25" customHeight="1">
      <c r="A8" s="251"/>
      <c r="B8" s="260"/>
      <c r="C8" s="261"/>
      <c r="D8" s="180" t="s">
        <v>625</v>
      </c>
      <c r="E8" s="262"/>
      <c r="F8" s="264"/>
      <c r="G8" s="62" t="s">
        <v>628</v>
      </c>
      <c r="H8" s="263"/>
      <c r="I8" s="263"/>
      <c r="J8" s="263"/>
      <c r="K8" s="263"/>
      <c r="L8" s="263"/>
      <c r="M8" s="196" t="s">
        <v>871</v>
      </c>
      <c r="N8" s="196"/>
      <c r="O8" s="252"/>
      <c r="P8" s="212"/>
      <c r="Q8" s="226"/>
      <c r="R8" s="217"/>
      <c r="S8" s="217"/>
    </row>
    <row r="9" spans="1:22" s="143" customFormat="1" ht="78" customHeight="1">
      <c r="A9" s="251"/>
      <c r="B9" s="260"/>
      <c r="C9" s="261"/>
      <c r="D9" s="180" t="s">
        <v>626</v>
      </c>
      <c r="E9" s="262"/>
      <c r="F9" s="264"/>
      <c r="G9" s="62" t="s">
        <v>629</v>
      </c>
      <c r="H9" s="263"/>
      <c r="I9" s="263"/>
      <c r="J9" s="263"/>
      <c r="K9" s="263"/>
      <c r="L9" s="263"/>
      <c r="M9" s="196" t="s">
        <v>630</v>
      </c>
      <c r="N9" s="196"/>
      <c r="O9" s="252"/>
      <c r="P9" s="213"/>
      <c r="Q9" s="226"/>
      <c r="R9" s="226"/>
      <c r="S9" s="217"/>
    </row>
    <row r="10" spans="1:22" s="116" customFormat="1" ht="34.5" customHeight="1" outlineLevel="2">
      <c r="A10" s="124" t="s">
        <v>588</v>
      </c>
      <c r="B10" s="70" t="s">
        <v>18</v>
      </c>
      <c r="C10" s="25" t="s">
        <v>81</v>
      </c>
      <c r="D10" s="31" t="s">
        <v>73</v>
      </c>
      <c r="E10" s="166"/>
      <c r="F10" s="18"/>
      <c r="G10" s="25" t="s">
        <v>5</v>
      </c>
      <c r="H10" s="51">
        <v>0</v>
      </c>
      <c r="I10" s="51">
        <v>0</v>
      </c>
      <c r="J10" s="51">
        <v>0</v>
      </c>
      <c r="K10" s="51">
        <v>0</v>
      </c>
      <c r="L10" s="51">
        <v>0</v>
      </c>
      <c r="M10" s="51">
        <v>0</v>
      </c>
      <c r="N10" s="51">
        <f>L10+M10</f>
        <v>0</v>
      </c>
      <c r="O10" s="35"/>
      <c r="P10" s="37"/>
      <c r="Q10" s="37"/>
      <c r="R10" s="37"/>
      <c r="S10" s="37"/>
    </row>
    <row r="11" spans="1:22" s="144" customFormat="1" ht="55.5" customHeight="1" outlineLevel="2">
      <c r="A11" s="130"/>
      <c r="B11" s="77"/>
      <c r="C11" s="46"/>
      <c r="D11" s="45" t="s">
        <v>82</v>
      </c>
      <c r="E11" s="175"/>
      <c r="F11" s="43"/>
      <c r="G11" s="45" t="s">
        <v>83</v>
      </c>
      <c r="H11" s="59"/>
      <c r="I11" s="59"/>
      <c r="J11" s="59"/>
      <c r="K11" s="200"/>
      <c r="L11" s="59"/>
      <c r="M11" s="59" t="s">
        <v>84</v>
      </c>
      <c r="N11" s="59"/>
      <c r="O11" s="44"/>
      <c r="P11" s="214"/>
      <c r="Q11" s="214"/>
      <c r="R11" s="214"/>
      <c r="S11" s="214"/>
    </row>
    <row r="12" spans="1:22" s="112" customFormat="1" ht="27.75" customHeight="1" outlineLevel="2">
      <c r="A12" s="123" t="s">
        <v>631</v>
      </c>
      <c r="B12" s="72" t="s">
        <v>85</v>
      </c>
      <c r="C12" s="188" t="s">
        <v>86</v>
      </c>
      <c r="D12" s="28" t="s">
        <v>632</v>
      </c>
      <c r="E12" s="173" t="s">
        <v>9</v>
      </c>
      <c r="F12" s="189"/>
      <c r="G12" s="188"/>
      <c r="H12" s="191">
        <v>0</v>
      </c>
      <c r="I12" s="191">
        <v>0</v>
      </c>
      <c r="J12" s="191">
        <v>0</v>
      </c>
      <c r="K12" s="191">
        <v>0</v>
      </c>
      <c r="L12" s="191">
        <v>0</v>
      </c>
      <c r="M12" s="191">
        <v>0</v>
      </c>
      <c r="N12" s="191">
        <f>L12+M12</f>
        <v>0</v>
      </c>
      <c r="O12" s="30"/>
      <c r="P12" s="215"/>
      <c r="Q12" s="215"/>
      <c r="R12" s="215"/>
      <c r="S12" s="215"/>
    </row>
    <row r="13" spans="1:22" s="116" customFormat="1" ht="27.75" customHeight="1" outlineLevel="2">
      <c r="A13" s="124" t="s">
        <v>589</v>
      </c>
      <c r="B13" s="70" t="s">
        <v>19</v>
      </c>
      <c r="C13" s="25" t="s">
        <v>87</v>
      </c>
      <c r="D13" s="31" t="s">
        <v>73</v>
      </c>
      <c r="E13" s="166"/>
      <c r="F13" s="18"/>
      <c r="G13" s="25" t="s">
        <v>5</v>
      </c>
      <c r="H13" s="51">
        <v>0</v>
      </c>
      <c r="I13" s="51">
        <v>0</v>
      </c>
      <c r="J13" s="51">
        <v>0</v>
      </c>
      <c r="K13" s="51">
        <v>0</v>
      </c>
      <c r="L13" s="51">
        <v>0</v>
      </c>
      <c r="M13" s="51">
        <v>0</v>
      </c>
      <c r="N13" s="51">
        <f>L13+M13</f>
        <v>0</v>
      </c>
      <c r="O13" s="35"/>
      <c r="P13" s="37"/>
      <c r="Q13" s="37"/>
      <c r="R13" s="37"/>
      <c r="S13" s="37"/>
      <c r="T13" s="120"/>
      <c r="U13" s="120"/>
      <c r="V13" s="120"/>
    </row>
    <row r="14" spans="1:22" s="112" customFormat="1" ht="36" customHeight="1" outlineLevel="2">
      <c r="A14" s="127"/>
      <c r="B14" s="71"/>
      <c r="C14" s="46"/>
      <c r="D14" s="45" t="s">
        <v>88</v>
      </c>
      <c r="E14" s="175"/>
      <c r="F14" s="43"/>
      <c r="G14" s="45" t="s">
        <v>89</v>
      </c>
      <c r="H14" s="59"/>
      <c r="I14" s="59"/>
      <c r="J14" s="59"/>
      <c r="K14" s="59"/>
      <c r="L14" s="59"/>
      <c r="M14" s="59" t="s">
        <v>90</v>
      </c>
      <c r="N14" s="59"/>
      <c r="O14" s="44"/>
      <c r="P14" s="42"/>
      <c r="Q14" s="42"/>
      <c r="R14" s="42"/>
      <c r="S14" s="42"/>
      <c r="T14" s="121"/>
      <c r="U14" s="121"/>
      <c r="V14" s="121"/>
    </row>
    <row r="15" spans="1:22" s="112" customFormat="1" ht="25.5" customHeight="1" outlineLevel="2">
      <c r="A15" s="123" t="s">
        <v>633</v>
      </c>
      <c r="B15" s="72" t="s">
        <v>91</v>
      </c>
      <c r="C15" s="188" t="s">
        <v>92</v>
      </c>
      <c r="D15" s="28" t="s">
        <v>636</v>
      </c>
      <c r="E15" s="173" t="s">
        <v>9</v>
      </c>
      <c r="F15" s="189"/>
      <c r="G15" s="190" t="s">
        <v>89</v>
      </c>
      <c r="H15" s="191">
        <v>0</v>
      </c>
      <c r="I15" s="191">
        <v>0</v>
      </c>
      <c r="J15" s="191">
        <v>0</v>
      </c>
      <c r="K15" s="191">
        <v>0</v>
      </c>
      <c r="L15" s="191">
        <v>0</v>
      </c>
      <c r="M15" s="191">
        <v>0</v>
      </c>
      <c r="N15" s="191">
        <f>L15+M15</f>
        <v>0</v>
      </c>
      <c r="O15" s="30"/>
      <c r="P15" s="216"/>
      <c r="Q15" s="216"/>
      <c r="R15" s="216"/>
      <c r="S15" s="216"/>
      <c r="T15" s="121"/>
      <c r="U15" s="121"/>
      <c r="V15" s="121"/>
    </row>
    <row r="16" spans="1:22" s="116" customFormat="1" ht="31.5" customHeight="1" outlineLevel="2">
      <c r="A16" s="124" t="s">
        <v>590</v>
      </c>
      <c r="B16" s="70" t="s">
        <v>93</v>
      </c>
      <c r="C16" s="25" t="s">
        <v>94</v>
      </c>
      <c r="D16" s="31" t="s">
        <v>73</v>
      </c>
      <c r="E16" s="166"/>
      <c r="F16" s="18"/>
      <c r="G16" s="25" t="s">
        <v>5</v>
      </c>
      <c r="H16" s="51">
        <v>0</v>
      </c>
      <c r="I16" s="51">
        <v>0</v>
      </c>
      <c r="J16" s="51">
        <v>0</v>
      </c>
      <c r="K16" s="51">
        <v>0</v>
      </c>
      <c r="L16" s="51">
        <v>0</v>
      </c>
      <c r="M16" s="51">
        <f>M18</f>
        <v>50000</v>
      </c>
      <c r="N16" s="51">
        <f>L16+M16</f>
        <v>50000</v>
      </c>
      <c r="O16" s="35"/>
      <c r="P16" s="37"/>
      <c r="Q16" s="37"/>
      <c r="R16" s="37"/>
      <c r="S16" s="37"/>
    </row>
    <row r="17" spans="1:19" s="112" customFormat="1" ht="33" customHeight="1" outlineLevel="2">
      <c r="A17" s="127"/>
      <c r="B17" s="71"/>
      <c r="C17" s="46"/>
      <c r="D17" s="45" t="s">
        <v>95</v>
      </c>
      <c r="E17" s="175"/>
      <c r="F17" s="43"/>
      <c r="G17" s="45" t="s">
        <v>96</v>
      </c>
      <c r="H17" s="59"/>
      <c r="I17" s="59"/>
      <c r="J17" s="59"/>
      <c r="K17" s="59"/>
      <c r="L17" s="59"/>
      <c r="M17" s="59" t="s">
        <v>58</v>
      </c>
      <c r="N17" s="59"/>
      <c r="O17" s="44"/>
      <c r="P17" s="42"/>
      <c r="Q17" s="42"/>
      <c r="R17" s="42"/>
      <c r="S17" s="42"/>
    </row>
    <row r="18" spans="1:19" s="112" customFormat="1" ht="17.25" customHeight="1" outlineLevel="2">
      <c r="A18" s="123" t="s">
        <v>634</v>
      </c>
      <c r="B18" s="72" t="s">
        <v>97</v>
      </c>
      <c r="C18" s="188" t="s">
        <v>98</v>
      </c>
      <c r="D18" s="28" t="s">
        <v>638</v>
      </c>
      <c r="E18" s="173" t="s">
        <v>9</v>
      </c>
      <c r="F18" s="189"/>
      <c r="G18" s="190" t="s">
        <v>96</v>
      </c>
      <c r="H18" s="191">
        <v>0</v>
      </c>
      <c r="I18" s="191">
        <v>0</v>
      </c>
      <c r="J18" s="191">
        <v>0</v>
      </c>
      <c r="K18" s="191">
        <v>0</v>
      </c>
      <c r="L18" s="191">
        <v>0</v>
      </c>
      <c r="M18" s="191">
        <v>50000</v>
      </c>
      <c r="N18" s="191">
        <f>L18+M18</f>
        <v>50000</v>
      </c>
      <c r="O18" s="30"/>
      <c r="P18" s="215"/>
      <c r="Q18" s="215"/>
      <c r="R18" s="215"/>
      <c r="S18" s="215"/>
    </row>
    <row r="19" spans="1:19" s="116" customFormat="1" ht="37.5" customHeight="1" outlineLevel="2">
      <c r="A19" s="124" t="s">
        <v>591</v>
      </c>
      <c r="B19" s="70" t="s">
        <v>99</v>
      </c>
      <c r="C19" s="25" t="s">
        <v>100</v>
      </c>
      <c r="D19" s="31" t="s">
        <v>73</v>
      </c>
      <c r="E19" s="166"/>
      <c r="F19" s="18"/>
      <c r="G19" s="25" t="s">
        <v>5</v>
      </c>
      <c r="H19" s="51">
        <v>0</v>
      </c>
      <c r="I19" s="51">
        <v>0</v>
      </c>
      <c r="J19" s="51">
        <v>0</v>
      </c>
      <c r="K19" s="51">
        <v>0</v>
      </c>
      <c r="L19" s="51">
        <v>0</v>
      </c>
      <c r="M19" s="51">
        <f>M21</f>
        <v>20000</v>
      </c>
      <c r="N19" s="51">
        <f>L19+M19</f>
        <v>20000</v>
      </c>
      <c r="O19" s="35"/>
      <c r="P19" s="37"/>
      <c r="Q19" s="37"/>
      <c r="R19" s="37"/>
      <c r="S19" s="37"/>
    </row>
    <row r="20" spans="1:19" s="112" customFormat="1" ht="33" customHeight="1" outlineLevel="2">
      <c r="A20" s="127"/>
      <c r="B20" s="71"/>
      <c r="C20" s="46"/>
      <c r="D20" s="45" t="s">
        <v>95</v>
      </c>
      <c r="E20" s="175"/>
      <c r="F20" s="43"/>
      <c r="G20" s="45" t="s">
        <v>101</v>
      </c>
      <c r="H20" s="59"/>
      <c r="I20" s="59"/>
      <c r="J20" s="59"/>
      <c r="K20" s="59"/>
      <c r="L20" s="59"/>
      <c r="M20" s="59" t="s">
        <v>102</v>
      </c>
      <c r="N20" s="59"/>
      <c r="O20" s="44"/>
      <c r="P20" s="42"/>
      <c r="Q20" s="42"/>
      <c r="R20" s="42"/>
      <c r="S20" s="42"/>
    </row>
    <row r="21" spans="1:19" s="112" customFormat="1" ht="19.5" customHeight="1" outlineLevel="2">
      <c r="A21" s="123" t="s">
        <v>637</v>
      </c>
      <c r="B21" s="72" t="s">
        <v>103</v>
      </c>
      <c r="C21" s="188" t="s">
        <v>104</v>
      </c>
      <c r="D21" s="28" t="s">
        <v>102</v>
      </c>
      <c r="E21" s="173" t="s">
        <v>10</v>
      </c>
      <c r="F21" s="189"/>
      <c r="G21" s="190"/>
      <c r="H21" s="191">
        <v>0</v>
      </c>
      <c r="I21" s="191">
        <v>0</v>
      </c>
      <c r="J21" s="191">
        <v>0</v>
      </c>
      <c r="K21" s="191">
        <v>0</v>
      </c>
      <c r="L21" s="191">
        <v>0</v>
      </c>
      <c r="M21" s="191">
        <v>20000</v>
      </c>
      <c r="N21" s="191">
        <f>L21+M21</f>
        <v>20000</v>
      </c>
      <c r="O21" s="30"/>
      <c r="P21" s="215"/>
      <c r="Q21" s="215"/>
      <c r="R21" s="215"/>
      <c r="S21" s="215"/>
    </row>
    <row r="22" spans="1:19" s="116" customFormat="1" ht="63.75" customHeight="1" outlineLevel="2">
      <c r="A22" s="124" t="s">
        <v>640</v>
      </c>
      <c r="B22" s="70" t="s">
        <v>105</v>
      </c>
      <c r="C22" s="25" t="s">
        <v>639</v>
      </c>
      <c r="D22" s="31" t="s">
        <v>73</v>
      </c>
      <c r="E22" s="166"/>
      <c r="F22" s="18"/>
      <c r="G22" s="25" t="s">
        <v>5</v>
      </c>
      <c r="H22" s="51">
        <v>0</v>
      </c>
      <c r="I22" s="51">
        <v>0</v>
      </c>
      <c r="J22" s="51">
        <v>0</v>
      </c>
      <c r="K22" s="51">
        <v>0</v>
      </c>
      <c r="L22" s="51">
        <v>0</v>
      </c>
      <c r="M22" s="51">
        <f>M24</f>
        <v>50000</v>
      </c>
      <c r="N22" s="51">
        <f>L22+M22</f>
        <v>50000</v>
      </c>
      <c r="O22" s="35"/>
      <c r="P22" s="37"/>
      <c r="Q22" s="37"/>
      <c r="R22" s="37"/>
      <c r="S22" s="37"/>
    </row>
    <row r="23" spans="1:19" s="112" customFormat="1" ht="31.5" customHeight="1" outlineLevel="2">
      <c r="A23" s="127"/>
      <c r="B23" s="71"/>
      <c r="C23" s="46"/>
      <c r="D23" s="45" t="s">
        <v>106</v>
      </c>
      <c r="E23" s="175"/>
      <c r="F23" s="43"/>
      <c r="G23" s="45" t="s">
        <v>107</v>
      </c>
      <c r="H23" s="59"/>
      <c r="I23" s="59"/>
      <c r="J23" s="59"/>
      <c r="K23" s="59"/>
      <c r="L23" s="59"/>
      <c r="M23" s="59" t="s">
        <v>108</v>
      </c>
      <c r="N23" s="59"/>
      <c r="O23" s="44"/>
      <c r="P23" s="42"/>
      <c r="Q23" s="42"/>
      <c r="R23" s="42"/>
      <c r="S23" s="42"/>
    </row>
    <row r="24" spans="1:19" s="112" customFormat="1" ht="21" customHeight="1" outlineLevel="2">
      <c r="A24" s="123" t="s">
        <v>635</v>
      </c>
      <c r="B24" s="72" t="s">
        <v>109</v>
      </c>
      <c r="C24" s="188" t="s">
        <v>110</v>
      </c>
      <c r="D24" s="28" t="s">
        <v>641</v>
      </c>
      <c r="E24" s="173" t="s">
        <v>6</v>
      </c>
      <c r="F24" s="189"/>
      <c r="G24" s="190"/>
      <c r="H24" s="191">
        <v>0</v>
      </c>
      <c r="I24" s="191">
        <v>0</v>
      </c>
      <c r="J24" s="191">
        <v>0</v>
      </c>
      <c r="K24" s="191">
        <v>0</v>
      </c>
      <c r="L24" s="191">
        <v>0</v>
      </c>
      <c r="M24" s="191">
        <v>50000</v>
      </c>
      <c r="N24" s="191">
        <f>L24+M24</f>
        <v>50000</v>
      </c>
      <c r="O24" s="30"/>
      <c r="P24" s="215"/>
      <c r="Q24" s="215"/>
      <c r="R24" s="215"/>
      <c r="S24" s="215"/>
    </row>
    <row r="25" spans="1:19" s="116" customFormat="1" ht="49.5" customHeight="1" outlineLevel="2">
      <c r="A25" s="124" t="s">
        <v>642</v>
      </c>
      <c r="B25" s="70" t="s">
        <v>111</v>
      </c>
      <c r="C25" s="25" t="s">
        <v>112</v>
      </c>
      <c r="D25" s="34" t="s">
        <v>73</v>
      </c>
      <c r="E25" s="166"/>
      <c r="F25" s="18"/>
      <c r="G25" s="25" t="s">
        <v>5</v>
      </c>
      <c r="H25" s="51">
        <v>0</v>
      </c>
      <c r="I25" s="51">
        <v>0</v>
      </c>
      <c r="J25" s="51">
        <v>0</v>
      </c>
      <c r="K25" s="51">
        <v>0</v>
      </c>
      <c r="L25" s="51">
        <v>0</v>
      </c>
      <c r="M25" s="51">
        <v>0</v>
      </c>
      <c r="N25" s="51">
        <f>L25+M25</f>
        <v>0</v>
      </c>
      <c r="O25" s="35"/>
      <c r="P25" s="37"/>
      <c r="Q25" s="37"/>
      <c r="R25" s="37"/>
      <c r="S25" s="37"/>
    </row>
    <row r="26" spans="1:19" s="112" customFormat="1" ht="24" customHeight="1" outlineLevel="2">
      <c r="A26" s="127"/>
      <c r="B26" s="71"/>
      <c r="C26" s="46"/>
      <c r="D26" s="45" t="s">
        <v>106</v>
      </c>
      <c r="E26" s="175"/>
      <c r="F26" s="43"/>
      <c r="G26" s="45" t="s">
        <v>113</v>
      </c>
      <c r="H26" s="59"/>
      <c r="I26" s="59"/>
      <c r="J26" s="59"/>
      <c r="K26" s="59"/>
      <c r="L26" s="59"/>
      <c r="M26" s="59" t="s">
        <v>114</v>
      </c>
      <c r="N26" s="59"/>
      <c r="O26" s="44"/>
      <c r="P26" s="42"/>
      <c r="Q26" s="42"/>
      <c r="R26" s="42"/>
      <c r="S26" s="42"/>
    </row>
    <row r="27" spans="1:19" s="112" customFormat="1" ht="18.75" customHeight="1" outlineLevel="2">
      <c r="A27" s="123" t="s">
        <v>643</v>
      </c>
      <c r="B27" s="72" t="s">
        <v>115</v>
      </c>
      <c r="C27" s="188" t="s">
        <v>116</v>
      </c>
      <c r="D27" s="28" t="s">
        <v>644</v>
      </c>
      <c r="E27" s="173" t="s">
        <v>6</v>
      </c>
      <c r="F27" s="189"/>
      <c r="G27" s="190"/>
      <c r="H27" s="191">
        <v>0</v>
      </c>
      <c r="I27" s="191">
        <v>0</v>
      </c>
      <c r="J27" s="191">
        <v>0</v>
      </c>
      <c r="K27" s="191">
        <v>0</v>
      </c>
      <c r="L27" s="191">
        <v>0</v>
      </c>
      <c r="M27" s="191">
        <v>0</v>
      </c>
      <c r="N27" s="191">
        <f>L27+M27</f>
        <v>0</v>
      </c>
      <c r="O27" s="30"/>
      <c r="P27" s="215"/>
      <c r="Q27" s="215"/>
      <c r="R27" s="215"/>
      <c r="S27" s="215"/>
    </row>
    <row r="28" spans="1:19" s="110" customFormat="1" ht="16.5" customHeight="1" outlineLevel="2">
      <c r="A28" s="132"/>
      <c r="B28" s="66"/>
      <c r="C28" s="198" t="s">
        <v>7</v>
      </c>
      <c r="D28" s="198" t="s">
        <v>73</v>
      </c>
      <c r="E28" s="164"/>
      <c r="F28" s="182"/>
      <c r="G28" s="198" t="s">
        <v>5</v>
      </c>
      <c r="H28" s="50">
        <f>H30+H36+H39+H42+H45+H48+H51</f>
        <v>60000</v>
      </c>
      <c r="I28" s="50">
        <f>I30+I36+I39+I42+I45+I48+I51</f>
        <v>40000</v>
      </c>
      <c r="J28" s="50">
        <f>J30+J36+J39+J42+J45+J48+J51</f>
        <v>0</v>
      </c>
      <c r="K28" s="50">
        <f>K30+K36+K39+K42+K45+K48+K51</f>
        <v>0</v>
      </c>
      <c r="L28" s="50">
        <f>SUM(H28:K28)</f>
        <v>100000</v>
      </c>
      <c r="M28" s="50">
        <f>M30+M36+M39+M42+M45+M48+M51</f>
        <v>119220000</v>
      </c>
      <c r="N28" s="50">
        <f>N30+N36+N39+N42+N45+N48+N51</f>
        <v>119320000</v>
      </c>
      <c r="O28" s="38"/>
      <c r="P28" s="208"/>
      <c r="Q28" s="208"/>
      <c r="R28" s="208"/>
      <c r="S28" s="208"/>
    </row>
    <row r="29" spans="1:19" s="143" customFormat="1" ht="68.25" customHeight="1" outlineLevel="2">
      <c r="A29" s="146" t="s">
        <v>592</v>
      </c>
      <c r="B29" s="193" t="s">
        <v>118</v>
      </c>
      <c r="C29" s="234" t="s">
        <v>645</v>
      </c>
      <c r="D29" s="180" t="s">
        <v>119</v>
      </c>
      <c r="E29" s="194"/>
      <c r="F29" s="195"/>
      <c r="G29" s="62" t="s">
        <v>120</v>
      </c>
      <c r="H29" s="196"/>
      <c r="I29" s="196"/>
      <c r="J29" s="196"/>
      <c r="K29" s="196"/>
      <c r="L29" s="196"/>
      <c r="M29" s="235" t="s">
        <v>121</v>
      </c>
      <c r="N29" s="196"/>
      <c r="O29" s="185"/>
      <c r="P29" s="217"/>
      <c r="Q29" s="217"/>
      <c r="R29" s="217"/>
      <c r="S29" s="217"/>
    </row>
    <row r="30" spans="1:19" s="116" customFormat="1" ht="81.75" customHeight="1" outlineLevel="1">
      <c r="A30" s="124" t="s">
        <v>593</v>
      </c>
      <c r="B30" s="70" t="s">
        <v>122</v>
      </c>
      <c r="C30" s="73" t="s">
        <v>622</v>
      </c>
      <c r="D30" s="34" t="s">
        <v>73</v>
      </c>
      <c r="E30" s="166"/>
      <c r="F30" s="18"/>
      <c r="G30" s="25" t="s">
        <v>5</v>
      </c>
      <c r="H30" s="51">
        <v>60000</v>
      </c>
      <c r="I30" s="51">
        <v>40000</v>
      </c>
      <c r="J30" s="51">
        <v>0</v>
      </c>
      <c r="K30" s="51">
        <v>0</v>
      </c>
      <c r="L30" s="51">
        <v>100000</v>
      </c>
      <c r="M30" s="51">
        <f>SUM(M32:M35)</f>
        <v>100000</v>
      </c>
      <c r="N30" s="51">
        <f>L30+M30</f>
        <v>200000</v>
      </c>
      <c r="O30" s="74"/>
      <c r="P30" s="37"/>
      <c r="Q30" s="37"/>
      <c r="R30" s="37"/>
      <c r="S30" s="37"/>
    </row>
    <row r="31" spans="1:19" s="112" customFormat="1" ht="75" customHeight="1" outlineLevel="1">
      <c r="A31" s="127"/>
      <c r="B31" s="71"/>
      <c r="C31" s="46"/>
      <c r="D31" s="46" t="s">
        <v>123</v>
      </c>
      <c r="E31" s="175"/>
      <c r="F31" s="43"/>
      <c r="G31" s="64" t="s">
        <v>646</v>
      </c>
      <c r="H31" s="59"/>
      <c r="I31" s="59"/>
      <c r="J31" s="59"/>
      <c r="K31" s="59" t="s">
        <v>124</v>
      </c>
      <c r="L31" s="59"/>
      <c r="M31" s="59"/>
      <c r="N31" s="59"/>
      <c r="O31" s="42"/>
      <c r="P31" s="42"/>
      <c r="Q31" s="42"/>
      <c r="R31" s="42"/>
      <c r="S31" s="42"/>
    </row>
    <row r="32" spans="1:19" s="112" customFormat="1" ht="36.75" customHeight="1" outlineLevel="1">
      <c r="A32" s="131" t="s">
        <v>647</v>
      </c>
      <c r="B32" s="186" t="s">
        <v>125</v>
      </c>
      <c r="C32" s="187" t="s">
        <v>126</v>
      </c>
      <c r="D32" s="28" t="s">
        <v>648</v>
      </c>
      <c r="E32" s="173" t="s">
        <v>8</v>
      </c>
      <c r="F32" s="189"/>
      <c r="G32" s="190"/>
      <c r="H32" s="191">
        <v>0</v>
      </c>
      <c r="I32" s="191">
        <v>0</v>
      </c>
      <c r="J32" s="191">
        <v>0</v>
      </c>
      <c r="K32" s="191">
        <v>0</v>
      </c>
      <c r="L32" s="191">
        <v>0</v>
      </c>
      <c r="M32" s="191">
        <v>0</v>
      </c>
      <c r="N32" s="191">
        <f>L32+M32</f>
        <v>0</v>
      </c>
      <c r="O32" s="192"/>
      <c r="P32" s="215"/>
      <c r="Q32" s="215"/>
      <c r="R32" s="215"/>
      <c r="S32" s="215"/>
    </row>
    <row r="33" spans="1:19" s="112" customFormat="1" ht="97.5" customHeight="1" outlineLevel="1">
      <c r="A33" s="250" t="s">
        <v>649</v>
      </c>
      <c r="B33" s="253" t="s">
        <v>127</v>
      </c>
      <c r="C33" s="254" t="s">
        <v>128</v>
      </c>
      <c r="D33" s="255" t="s">
        <v>650</v>
      </c>
      <c r="E33" s="173" t="s">
        <v>8</v>
      </c>
      <c r="F33" s="256"/>
      <c r="G33" s="257"/>
      <c r="H33" s="191" t="s">
        <v>584</v>
      </c>
      <c r="I33" s="191" t="s">
        <v>129</v>
      </c>
      <c r="J33" s="258">
        <f>SUM(J35:J35)</f>
        <v>0</v>
      </c>
      <c r="K33" s="258">
        <f>SUM(K35:K35)</f>
        <v>0</v>
      </c>
      <c r="L33" s="258">
        <v>100000</v>
      </c>
      <c r="M33" s="258">
        <v>100000</v>
      </c>
      <c r="N33" s="258">
        <f>L33+M33</f>
        <v>200000</v>
      </c>
      <c r="O33" s="259" t="s">
        <v>130</v>
      </c>
      <c r="P33" s="215"/>
      <c r="Q33" s="215"/>
      <c r="R33" s="215"/>
      <c r="S33" s="215"/>
    </row>
    <row r="34" spans="1:19" s="112" customFormat="1" ht="55.5" customHeight="1" outlineLevel="2">
      <c r="A34" s="250"/>
      <c r="B34" s="253"/>
      <c r="C34" s="254"/>
      <c r="D34" s="255"/>
      <c r="E34" s="173" t="s">
        <v>8</v>
      </c>
      <c r="F34" s="256"/>
      <c r="G34" s="257"/>
      <c r="H34" s="191">
        <v>60000</v>
      </c>
      <c r="I34" s="191">
        <v>40000</v>
      </c>
      <c r="J34" s="258"/>
      <c r="K34" s="258"/>
      <c r="L34" s="258"/>
      <c r="M34" s="258"/>
      <c r="N34" s="258"/>
      <c r="O34" s="259"/>
      <c r="P34" s="215"/>
      <c r="Q34" s="215"/>
      <c r="R34" s="215"/>
      <c r="S34" s="215"/>
    </row>
    <row r="35" spans="1:19" s="112" customFormat="1" ht="25.5" outlineLevel="2">
      <c r="A35" s="131" t="s">
        <v>651</v>
      </c>
      <c r="B35" s="186" t="s">
        <v>131</v>
      </c>
      <c r="C35" s="75" t="s">
        <v>132</v>
      </c>
      <c r="D35" s="28" t="s">
        <v>652</v>
      </c>
      <c r="E35" s="173" t="s">
        <v>9</v>
      </c>
      <c r="F35" s="189"/>
      <c r="G35" s="28"/>
      <c r="H35" s="191">
        <v>0</v>
      </c>
      <c r="I35" s="191">
        <v>0</v>
      </c>
      <c r="J35" s="191">
        <v>0</v>
      </c>
      <c r="K35" s="191">
        <v>0</v>
      </c>
      <c r="L35" s="191">
        <v>0</v>
      </c>
      <c r="M35" s="191">
        <v>0</v>
      </c>
      <c r="N35" s="57">
        <f>L35+M35</f>
        <v>0</v>
      </c>
      <c r="O35" s="192"/>
      <c r="P35" s="215"/>
      <c r="Q35" s="215"/>
      <c r="R35" s="215"/>
      <c r="S35" s="215"/>
    </row>
    <row r="36" spans="1:19" s="116" customFormat="1" ht="29.25" customHeight="1" outlineLevel="2">
      <c r="A36" s="124" t="s">
        <v>594</v>
      </c>
      <c r="B36" s="70" t="s">
        <v>133</v>
      </c>
      <c r="C36" s="25" t="s">
        <v>134</v>
      </c>
      <c r="D36" s="34" t="s">
        <v>73</v>
      </c>
      <c r="E36" s="166"/>
      <c r="F36" s="18"/>
      <c r="G36" s="25" t="s">
        <v>5</v>
      </c>
      <c r="H36" s="51">
        <v>0</v>
      </c>
      <c r="I36" s="51">
        <v>0</v>
      </c>
      <c r="J36" s="51">
        <v>0</v>
      </c>
      <c r="K36" s="51">
        <v>0</v>
      </c>
      <c r="L36" s="51">
        <v>0</v>
      </c>
      <c r="M36" s="51">
        <v>40000</v>
      </c>
      <c r="N36" s="51">
        <f>L36+M36</f>
        <v>40000</v>
      </c>
      <c r="O36" s="35"/>
      <c r="P36" s="37"/>
      <c r="Q36" s="37"/>
      <c r="R36" s="37"/>
      <c r="S36" s="37"/>
    </row>
    <row r="37" spans="1:19" s="112" customFormat="1" ht="24" customHeight="1" outlineLevel="2">
      <c r="A37" s="127"/>
      <c r="B37" s="71"/>
      <c r="C37" s="46"/>
      <c r="D37" s="45" t="s">
        <v>135</v>
      </c>
      <c r="E37" s="175"/>
      <c r="F37" s="43"/>
      <c r="G37" s="45" t="s">
        <v>113</v>
      </c>
      <c r="H37" s="59"/>
      <c r="I37" s="59"/>
      <c r="J37" s="59"/>
      <c r="K37" s="59"/>
      <c r="L37" s="59"/>
      <c r="M37" s="59" t="s">
        <v>114</v>
      </c>
      <c r="N37" s="59"/>
      <c r="O37" s="44"/>
      <c r="P37" s="42"/>
      <c r="Q37" s="42"/>
      <c r="R37" s="42"/>
      <c r="S37" s="42"/>
    </row>
    <row r="38" spans="1:19" s="112" customFormat="1" ht="17.25" customHeight="1" outlineLevel="2">
      <c r="A38" s="123" t="s">
        <v>653</v>
      </c>
      <c r="B38" s="72" t="s">
        <v>136</v>
      </c>
      <c r="C38" s="188" t="s">
        <v>137</v>
      </c>
      <c r="D38" s="28" t="s">
        <v>644</v>
      </c>
      <c r="E38" s="173" t="s">
        <v>6</v>
      </c>
      <c r="F38" s="189"/>
      <c r="G38" s="190"/>
      <c r="H38" s="191">
        <v>0</v>
      </c>
      <c r="I38" s="191">
        <v>0</v>
      </c>
      <c r="J38" s="191">
        <v>0</v>
      </c>
      <c r="K38" s="191">
        <v>0</v>
      </c>
      <c r="L38" s="191">
        <v>0</v>
      </c>
      <c r="M38" s="191">
        <v>40000</v>
      </c>
      <c r="N38" s="57">
        <f>L38+M38</f>
        <v>40000</v>
      </c>
      <c r="O38" s="30"/>
      <c r="P38" s="215"/>
      <c r="Q38" s="215"/>
      <c r="R38" s="215"/>
      <c r="S38" s="215"/>
    </row>
    <row r="39" spans="1:19" s="116" customFormat="1" ht="38.25" outlineLevel="2">
      <c r="A39" s="124" t="s">
        <v>654</v>
      </c>
      <c r="B39" s="70" t="s">
        <v>138</v>
      </c>
      <c r="C39" s="25" t="s">
        <v>139</v>
      </c>
      <c r="D39" s="34" t="s">
        <v>73</v>
      </c>
      <c r="E39" s="166"/>
      <c r="F39" s="18"/>
      <c r="G39" s="25" t="s">
        <v>5</v>
      </c>
      <c r="H39" s="51">
        <v>0</v>
      </c>
      <c r="I39" s="51">
        <v>0</v>
      </c>
      <c r="J39" s="51">
        <v>0</v>
      </c>
      <c r="K39" s="51">
        <v>0</v>
      </c>
      <c r="L39" s="51">
        <v>0</v>
      </c>
      <c r="M39" s="51">
        <f>M41</f>
        <v>40000</v>
      </c>
      <c r="N39" s="51">
        <f>L39+M39</f>
        <v>40000</v>
      </c>
      <c r="O39" s="35"/>
      <c r="P39" s="37"/>
      <c r="Q39" s="37"/>
      <c r="R39" s="37"/>
      <c r="S39" s="37"/>
    </row>
    <row r="40" spans="1:19" s="112" customFormat="1" ht="27.6" customHeight="1" outlineLevel="2">
      <c r="A40" s="127"/>
      <c r="B40" s="71"/>
      <c r="C40" s="46"/>
      <c r="D40" s="45" t="s">
        <v>140</v>
      </c>
      <c r="E40" s="175"/>
      <c r="F40" s="43"/>
      <c r="G40" s="45" t="s">
        <v>113</v>
      </c>
      <c r="H40" s="59"/>
      <c r="I40" s="59"/>
      <c r="J40" s="59"/>
      <c r="K40" s="59"/>
      <c r="L40" s="59"/>
      <c r="M40" s="59" t="s">
        <v>114</v>
      </c>
      <c r="N40" s="59"/>
      <c r="O40" s="44"/>
      <c r="P40" s="42"/>
      <c r="Q40" s="42"/>
      <c r="R40" s="42"/>
      <c r="S40" s="42"/>
    </row>
    <row r="41" spans="1:19" s="112" customFormat="1" ht="17.25" customHeight="1" outlineLevel="2">
      <c r="A41" s="123" t="s">
        <v>655</v>
      </c>
      <c r="B41" s="72" t="s">
        <v>141</v>
      </c>
      <c r="C41" s="188" t="s">
        <v>137</v>
      </c>
      <c r="D41" s="28" t="s">
        <v>656</v>
      </c>
      <c r="E41" s="173" t="s">
        <v>6</v>
      </c>
      <c r="F41" s="189"/>
      <c r="G41" s="190"/>
      <c r="H41" s="191">
        <v>0</v>
      </c>
      <c r="I41" s="191">
        <v>0</v>
      </c>
      <c r="J41" s="191">
        <v>0</v>
      </c>
      <c r="K41" s="191">
        <v>0</v>
      </c>
      <c r="L41" s="191">
        <v>0</v>
      </c>
      <c r="M41" s="191">
        <v>40000</v>
      </c>
      <c r="N41" s="57">
        <f>L41+M41</f>
        <v>40000</v>
      </c>
      <c r="O41" s="30"/>
      <c r="P41" s="215"/>
      <c r="Q41" s="215"/>
      <c r="R41" s="215"/>
      <c r="S41" s="215"/>
    </row>
    <row r="42" spans="1:19" s="116" customFormat="1" ht="42" customHeight="1" outlineLevel="2">
      <c r="A42" s="124" t="s">
        <v>657</v>
      </c>
      <c r="B42" s="70" t="s">
        <v>142</v>
      </c>
      <c r="C42" s="25" t="s">
        <v>143</v>
      </c>
      <c r="D42" s="34" t="s">
        <v>73</v>
      </c>
      <c r="E42" s="166"/>
      <c r="F42" s="18"/>
      <c r="G42" s="25" t="s">
        <v>5</v>
      </c>
      <c r="H42" s="51">
        <v>0</v>
      </c>
      <c r="I42" s="51">
        <v>0</v>
      </c>
      <c r="J42" s="51">
        <v>0</v>
      </c>
      <c r="K42" s="51">
        <v>0</v>
      </c>
      <c r="L42" s="51">
        <v>0</v>
      </c>
      <c r="M42" s="51">
        <f>M44</f>
        <v>40000</v>
      </c>
      <c r="N42" s="51">
        <f>L42+M42</f>
        <v>40000</v>
      </c>
      <c r="O42" s="35"/>
      <c r="P42" s="37"/>
      <c r="Q42" s="37"/>
      <c r="R42" s="37"/>
      <c r="S42" s="37"/>
    </row>
    <row r="43" spans="1:19" s="112" customFormat="1" ht="27.6" customHeight="1" outlineLevel="2">
      <c r="A43" s="127"/>
      <c r="B43" s="71"/>
      <c r="C43" s="46"/>
      <c r="D43" s="45" t="s">
        <v>144</v>
      </c>
      <c r="E43" s="175"/>
      <c r="F43" s="43"/>
      <c r="G43" s="45" t="s">
        <v>113</v>
      </c>
      <c r="H43" s="59"/>
      <c r="I43" s="59"/>
      <c r="J43" s="59"/>
      <c r="K43" s="59"/>
      <c r="L43" s="59"/>
      <c r="M43" s="59" t="s">
        <v>114</v>
      </c>
      <c r="N43" s="59"/>
      <c r="O43" s="44"/>
      <c r="P43" s="42"/>
      <c r="Q43" s="42"/>
      <c r="R43" s="42"/>
      <c r="S43" s="42"/>
    </row>
    <row r="44" spans="1:19" s="112" customFormat="1" ht="16.5" customHeight="1" outlineLevel="2">
      <c r="A44" s="123" t="s">
        <v>658</v>
      </c>
      <c r="B44" s="72" t="s">
        <v>145</v>
      </c>
      <c r="C44" s="188" t="s">
        <v>137</v>
      </c>
      <c r="D44" s="28" t="s">
        <v>659</v>
      </c>
      <c r="E44" s="173" t="s">
        <v>6</v>
      </c>
      <c r="F44" s="189"/>
      <c r="G44" s="190"/>
      <c r="H44" s="191">
        <v>0</v>
      </c>
      <c r="I44" s="191">
        <v>0</v>
      </c>
      <c r="J44" s="191">
        <v>0</v>
      </c>
      <c r="K44" s="191">
        <v>0</v>
      </c>
      <c r="L44" s="191">
        <v>0</v>
      </c>
      <c r="M44" s="191">
        <v>40000</v>
      </c>
      <c r="N44" s="57">
        <f>L44+M44</f>
        <v>40000</v>
      </c>
      <c r="O44" s="30"/>
      <c r="P44" s="215"/>
      <c r="Q44" s="215"/>
      <c r="R44" s="215"/>
      <c r="S44" s="215"/>
    </row>
    <row r="45" spans="1:19" s="116" customFormat="1" ht="40.5" customHeight="1" outlineLevel="2">
      <c r="A45" s="124" t="s">
        <v>660</v>
      </c>
      <c r="B45" s="70" t="s">
        <v>146</v>
      </c>
      <c r="C45" s="25" t="s">
        <v>147</v>
      </c>
      <c r="D45" s="34" t="s">
        <v>73</v>
      </c>
      <c r="E45" s="166"/>
      <c r="F45" s="18"/>
      <c r="G45" s="25" t="s">
        <v>5</v>
      </c>
      <c r="H45" s="51">
        <v>0</v>
      </c>
      <c r="I45" s="51">
        <v>0</v>
      </c>
      <c r="J45" s="51">
        <v>0</v>
      </c>
      <c r="K45" s="51">
        <v>0</v>
      </c>
      <c r="L45" s="51">
        <v>0</v>
      </c>
      <c r="M45" s="51">
        <v>0</v>
      </c>
      <c r="N45" s="51">
        <f>L45+M45</f>
        <v>0</v>
      </c>
      <c r="O45" s="35"/>
      <c r="P45" s="37"/>
      <c r="Q45" s="37"/>
      <c r="R45" s="37"/>
      <c r="S45" s="37"/>
    </row>
    <row r="46" spans="1:19" s="112" customFormat="1" ht="21.75" customHeight="1" outlineLevel="2">
      <c r="A46" s="127"/>
      <c r="B46" s="71"/>
      <c r="C46" s="46"/>
      <c r="D46" s="45" t="s">
        <v>148</v>
      </c>
      <c r="E46" s="175"/>
      <c r="F46" s="43"/>
      <c r="G46" s="45" t="s">
        <v>113</v>
      </c>
      <c r="H46" s="59"/>
      <c r="I46" s="59"/>
      <c r="J46" s="59"/>
      <c r="K46" s="59"/>
      <c r="L46" s="59"/>
      <c r="M46" s="59" t="s">
        <v>114</v>
      </c>
      <c r="N46" s="59"/>
      <c r="O46" s="44"/>
      <c r="P46" s="42"/>
      <c r="Q46" s="42"/>
      <c r="R46" s="42"/>
      <c r="S46" s="42"/>
    </row>
    <row r="47" spans="1:19" s="112" customFormat="1" ht="18.75" customHeight="1" outlineLevel="2">
      <c r="A47" s="123" t="s">
        <v>661</v>
      </c>
      <c r="B47" s="72" t="s">
        <v>149</v>
      </c>
      <c r="C47" s="188" t="s">
        <v>150</v>
      </c>
      <c r="D47" s="28" t="s">
        <v>659</v>
      </c>
      <c r="E47" s="173" t="s">
        <v>6</v>
      </c>
      <c r="F47" s="189"/>
      <c r="G47" s="190"/>
      <c r="H47" s="191">
        <v>0</v>
      </c>
      <c r="I47" s="191">
        <v>0</v>
      </c>
      <c r="J47" s="191">
        <v>0</v>
      </c>
      <c r="K47" s="191"/>
      <c r="L47" s="191">
        <v>0</v>
      </c>
      <c r="M47" s="191">
        <v>0</v>
      </c>
      <c r="N47" s="57">
        <f>L47+M47</f>
        <v>0</v>
      </c>
      <c r="O47" s="30"/>
      <c r="P47" s="215"/>
      <c r="Q47" s="215"/>
      <c r="R47" s="215"/>
      <c r="S47" s="215"/>
    </row>
    <row r="48" spans="1:19" s="116" customFormat="1" ht="30" customHeight="1" outlineLevel="2">
      <c r="A48" s="124" t="s">
        <v>662</v>
      </c>
      <c r="B48" s="70" t="s">
        <v>151</v>
      </c>
      <c r="C48" s="25" t="s">
        <v>152</v>
      </c>
      <c r="D48" s="34" t="s">
        <v>73</v>
      </c>
      <c r="E48" s="166"/>
      <c r="F48" s="18"/>
      <c r="G48" s="25" t="s">
        <v>5</v>
      </c>
      <c r="H48" s="51">
        <v>0</v>
      </c>
      <c r="I48" s="51">
        <v>0</v>
      </c>
      <c r="J48" s="51">
        <v>0</v>
      </c>
      <c r="K48" s="51">
        <v>0</v>
      </c>
      <c r="L48" s="51">
        <v>0</v>
      </c>
      <c r="M48" s="51">
        <v>0</v>
      </c>
      <c r="N48" s="51">
        <f>L48+M48</f>
        <v>0</v>
      </c>
      <c r="O48" s="35"/>
      <c r="P48" s="37"/>
      <c r="Q48" s="37"/>
      <c r="R48" s="37"/>
      <c r="S48" s="37"/>
    </row>
    <row r="49" spans="1:19" s="112" customFormat="1" ht="22.5" customHeight="1" outlineLevel="2">
      <c r="A49" s="127"/>
      <c r="B49" s="71"/>
      <c r="C49" s="46"/>
      <c r="D49" s="45" t="s">
        <v>153</v>
      </c>
      <c r="E49" s="175"/>
      <c r="F49" s="43"/>
      <c r="G49" s="45" t="s">
        <v>113</v>
      </c>
      <c r="H49" s="59"/>
      <c r="I49" s="59"/>
      <c r="J49" s="59"/>
      <c r="K49" s="59"/>
      <c r="L49" s="59"/>
      <c r="M49" s="59" t="s">
        <v>114</v>
      </c>
      <c r="N49" s="59"/>
      <c r="O49" s="44"/>
      <c r="P49" s="42"/>
      <c r="Q49" s="42"/>
      <c r="R49" s="42"/>
      <c r="S49" s="42"/>
    </row>
    <row r="50" spans="1:19" s="112" customFormat="1" ht="17.25" customHeight="1" outlineLevel="2">
      <c r="A50" s="123" t="s">
        <v>663</v>
      </c>
      <c r="B50" s="72" t="s">
        <v>154</v>
      </c>
      <c r="C50" s="188" t="s">
        <v>155</v>
      </c>
      <c r="D50" s="28" t="s">
        <v>659</v>
      </c>
      <c r="E50" s="173" t="s">
        <v>6</v>
      </c>
      <c r="F50" s="189"/>
      <c r="G50" s="190"/>
      <c r="H50" s="191">
        <v>0</v>
      </c>
      <c r="I50" s="191">
        <v>0</v>
      </c>
      <c r="J50" s="191">
        <v>0</v>
      </c>
      <c r="K50" s="191">
        <v>0</v>
      </c>
      <c r="L50" s="191">
        <v>0</v>
      </c>
      <c r="M50" s="191">
        <v>0</v>
      </c>
      <c r="N50" s="57">
        <f>L50+M50</f>
        <v>0</v>
      </c>
      <c r="O50" s="30"/>
      <c r="P50" s="215"/>
      <c r="Q50" s="215"/>
      <c r="R50" s="215"/>
      <c r="S50" s="215"/>
    </row>
    <row r="51" spans="1:19" s="116" customFormat="1" ht="50.25" customHeight="1" outlineLevel="2">
      <c r="A51" s="124" t="s">
        <v>664</v>
      </c>
      <c r="B51" s="70" t="s">
        <v>156</v>
      </c>
      <c r="C51" s="25" t="s">
        <v>157</v>
      </c>
      <c r="D51" s="34" t="s">
        <v>73</v>
      </c>
      <c r="E51" s="166"/>
      <c r="F51" s="18" t="s">
        <v>9</v>
      </c>
      <c r="G51" s="25" t="s">
        <v>5</v>
      </c>
      <c r="H51" s="51">
        <v>0</v>
      </c>
      <c r="I51" s="51">
        <v>0</v>
      </c>
      <c r="J51" s="51">
        <v>0</v>
      </c>
      <c r="K51" s="51">
        <v>0</v>
      </c>
      <c r="L51" s="51">
        <v>0</v>
      </c>
      <c r="M51" s="51">
        <v>119000000</v>
      </c>
      <c r="N51" s="51">
        <f>L51+M51</f>
        <v>119000000</v>
      </c>
      <c r="O51" s="35"/>
      <c r="P51" s="37"/>
      <c r="Q51" s="37"/>
      <c r="R51" s="37"/>
      <c r="S51" s="37"/>
    </row>
    <row r="52" spans="1:19" s="112" customFormat="1" ht="29.25" customHeight="1" outlineLevel="2">
      <c r="A52" s="126"/>
      <c r="B52" s="76"/>
      <c r="C52" s="46"/>
      <c r="D52" s="45" t="s">
        <v>585</v>
      </c>
      <c r="E52" s="175"/>
      <c r="F52" s="43" t="s">
        <v>9</v>
      </c>
      <c r="G52" s="65" t="s">
        <v>158</v>
      </c>
      <c r="H52" s="59"/>
      <c r="I52" s="59"/>
      <c r="J52" s="59"/>
      <c r="K52" s="59"/>
      <c r="L52" s="59"/>
      <c r="M52" s="59" t="s">
        <v>159</v>
      </c>
      <c r="N52" s="59"/>
      <c r="O52" s="44"/>
      <c r="P52" s="42"/>
      <c r="Q52" s="42"/>
      <c r="R52" s="42"/>
      <c r="S52" s="42"/>
    </row>
    <row r="53" spans="1:19" s="117" customFormat="1" ht="86.25" customHeight="1" outlineLevel="2">
      <c r="A53" s="123" t="s">
        <v>665</v>
      </c>
      <c r="B53" s="72" t="s">
        <v>160</v>
      </c>
      <c r="C53" s="188" t="s">
        <v>161</v>
      </c>
      <c r="D53" s="32" t="s">
        <v>666</v>
      </c>
      <c r="E53" s="173" t="s">
        <v>6</v>
      </c>
      <c r="F53" s="189" t="s">
        <v>9</v>
      </c>
      <c r="G53" s="190"/>
      <c r="H53" s="191">
        <v>0</v>
      </c>
      <c r="I53" s="191">
        <v>0</v>
      </c>
      <c r="J53" s="191">
        <v>0</v>
      </c>
      <c r="K53" s="191">
        <v>0</v>
      </c>
      <c r="L53" s="191">
        <v>0</v>
      </c>
      <c r="M53" s="191">
        <v>119000000</v>
      </c>
      <c r="N53" s="57">
        <f>L53+M53</f>
        <v>119000000</v>
      </c>
      <c r="O53" s="41" t="s">
        <v>162</v>
      </c>
      <c r="P53" s="218"/>
      <c r="Q53" s="218"/>
      <c r="R53" s="218"/>
      <c r="S53" s="218"/>
    </row>
    <row r="54" spans="1:19" s="110" customFormat="1" ht="17.25" customHeight="1" outlineLevel="2">
      <c r="A54" s="132"/>
      <c r="B54" s="66"/>
      <c r="C54" s="67" t="s">
        <v>163</v>
      </c>
      <c r="D54" s="198"/>
      <c r="E54" s="164"/>
      <c r="F54" s="182"/>
      <c r="G54" s="198"/>
      <c r="H54" s="50">
        <f t="shared" ref="H54:M54" si="2">H55</f>
        <v>50000</v>
      </c>
      <c r="I54" s="50">
        <f t="shared" si="2"/>
        <v>180000</v>
      </c>
      <c r="J54" s="50">
        <f t="shared" si="2"/>
        <v>20000</v>
      </c>
      <c r="K54" s="50">
        <f t="shared" si="2"/>
        <v>110300000</v>
      </c>
      <c r="L54" s="60">
        <f t="shared" si="2"/>
        <v>110550000</v>
      </c>
      <c r="M54" s="50">
        <f t="shared" si="2"/>
        <v>900370000</v>
      </c>
      <c r="N54" s="50">
        <f>N55</f>
        <v>1010920000</v>
      </c>
      <c r="O54" s="69"/>
      <c r="P54" s="208"/>
      <c r="Q54" s="208"/>
      <c r="R54" s="208"/>
      <c r="S54" s="208"/>
    </row>
    <row r="55" spans="1:19" s="110" customFormat="1" ht="26.25" customHeight="1" outlineLevel="2">
      <c r="A55" s="132"/>
      <c r="B55" s="66"/>
      <c r="C55" s="198" t="s">
        <v>7</v>
      </c>
      <c r="D55" s="198" t="s">
        <v>73</v>
      </c>
      <c r="E55" s="164"/>
      <c r="F55" s="182"/>
      <c r="G55" s="198" t="s">
        <v>5</v>
      </c>
      <c r="H55" s="50">
        <f t="shared" ref="H55:N55" si="3">H58+H63+H68+H72+H75+H81+H84+H87+H90+H93+H96+H99+H102+H105+H108</f>
        <v>50000</v>
      </c>
      <c r="I55" s="50">
        <f t="shared" si="3"/>
        <v>180000</v>
      </c>
      <c r="J55" s="50">
        <f t="shared" si="3"/>
        <v>20000</v>
      </c>
      <c r="K55" s="50">
        <f t="shared" si="3"/>
        <v>110300000</v>
      </c>
      <c r="L55" s="50">
        <f t="shared" si="3"/>
        <v>110550000</v>
      </c>
      <c r="M55" s="50">
        <f>M58+M63+M68+M72+M75+M81+M84+M87+M90+M93+M96+M99+M102+M105+M108</f>
        <v>900370000</v>
      </c>
      <c r="N55" s="50">
        <f t="shared" si="3"/>
        <v>1010920000</v>
      </c>
      <c r="O55" s="38"/>
      <c r="P55" s="208"/>
      <c r="Q55" s="208"/>
      <c r="R55" s="208"/>
      <c r="S55" s="208"/>
    </row>
    <row r="56" spans="1:19" s="143" customFormat="1" ht="52.5" customHeight="1" outlineLevel="2">
      <c r="A56" s="251" t="s">
        <v>595</v>
      </c>
      <c r="B56" s="260" t="s">
        <v>164</v>
      </c>
      <c r="C56" s="261" t="s">
        <v>668</v>
      </c>
      <c r="D56" s="180" t="s">
        <v>669</v>
      </c>
      <c r="E56" s="262"/>
      <c r="F56" s="264"/>
      <c r="G56" s="62" t="s">
        <v>667</v>
      </c>
      <c r="H56" s="265"/>
      <c r="I56" s="265"/>
      <c r="J56" s="265"/>
      <c r="K56" s="265"/>
      <c r="L56" s="265"/>
      <c r="M56" s="196" t="s">
        <v>672</v>
      </c>
      <c r="N56" s="196"/>
      <c r="O56" s="266"/>
      <c r="P56" s="217"/>
      <c r="Q56" s="217"/>
      <c r="R56" s="217"/>
      <c r="S56" s="217"/>
    </row>
    <row r="57" spans="1:19" s="143" customFormat="1" ht="44.25" customHeight="1" outlineLevel="2">
      <c r="A57" s="251"/>
      <c r="B57" s="260"/>
      <c r="C57" s="261"/>
      <c r="D57" s="180" t="s">
        <v>670</v>
      </c>
      <c r="E57" s="262"/>
      <c r="F57" s="264"/>
      <c r="G57" s="62" t="s">
        <v>671</v>
      </c>
      <c r="H57" s="265"/>
      <c r="I57" s="265"/>
      <c r="J57" s="265"/>
      <c r="K57" s="265"/>
      <c r="L57" s="265"/>
      <c r="M57" s="196" t="s">
        <v>673</v>
      </c>
      <c r="N57" s="196"/>
      <c r="O57" s="266"/>
      <c r="P57" s="217"/>
      <c r="Q57" s="217"/>
      <c r="R57" s="217"/>
      <c r="S57" s="217"/>
    </row>
    <row r="58" spans="1:19" s="116" customFormat="1" ht="30.75" customHeight="1" outlineLevel="2">
      <c r="A58" s="124" t="s">
        <v>596</v>
      </c>
      <c r="B58" s="70" t="s">
        <v>165</v>
      </c>
      <c r="C58" s="25" t="s">
        <v>166</v>
      </c>
      <c r="D58" s="34" t="s">
        <v>73</v>
      </c>
      <c r="E58" s="171"/>
      <c r="F58" s="18"/>
      <c r="G58" s="25" t="s">
        <v>5</v>
      </c>
      <c r="H58" s="51">
        <f>H60+H61</f>
        <v>10000</v>
      </c>
      <c r="I58" s="51">
        <f>SUM(I60:I62)</f>
        <v>40000</v>
      </c>
      <c r="J58" s="51">
        <v>0</v>
      </c>
      <c r="K58" s="51">
        <v>0</v>
      </c>
      <c r="L58" s="51">
        <f>SUM(L60:L62)</f>
        <v>50000</v>
      </c>
      <c r="M58" s="51">
        <v>0</v>
      </c>
      <c r="N58" s="51">
        <f>L58+M58</f>
        <v>50000</v>
      </c>
      <c r="O58" s="35"/>
      <c r="P58" s="37"/>
      <c r="Q58" s="37"/>
      <c r="R58" s="37"/>
      <c r="S58" s="37"/>
    </row>
    <row r="59" spans="1:19" s="112" customFormat="1" ht="54.75" customHeight="1" outlineLevel="2">
      <c r="A59" s="130"/>
      <c r="B59" s="77"/>
      <c r="C59" s="65"/>
      <c r="D59" s="45" t="s">
        <v>167</v>
      </c>
      <c r="E59" s="175"/>
      <c r="F59" s="43"/>
      <c r="G59" s="64" t="s">
        <v>168</v>
      </c>
      <c r="H59" s="58"/>
      <c r="I59" s="58"/>
      <c r="J59" s="58"/>
      <c r="K59" s="59" t="s">
        <v>571</v>
      </c>
      <c r="L59" s="59"/>
      <c r="M59" s="59" t="s">
        <v>169</v>
      </c>
      <c r="N59" s="59"/>
      <c r="O59" s="44"/>
      <c r="P59" s="42"/>
      <c r="Q59" s="42"/>
      <c r="R59" s="42"/>
      <c r="S59" s="42"/>
    </row>
    <row r="60" spans="1:19" s="112" customFormat="1" ht="30" customHeight="1" outlineLevel="2">
      <c r="A60" s="129" t="s">
        <v>674</v>
      </c>
      <c r="B60" s="78" t="s">
        <v>170</v>
      </c>
      <c r="C60" s="188" t="s">
        <v>171</v>
      </c>
      <c r="D60" s="28" t="s">
        <v>677</v>
      </c>
      <c r="E60" s="169" t="s">
        <v>53</v>
      </c>
      <c r="F60" s="189"/>
      <c r="G60" s="28" t="s">
        <v>172</v>
      </c>
      <c r="H60" s="191">
        <v>5000</v>
      </c>
      <c r="I60" s="191">
        <v>20000</v>
      </c>
      <c r="J60" s="191">
        <v>0</v>
      </c>
      <c r="K60" s="191">
        <v>0</v>
      </c>
      <c r="L60" s="191">
        <v>25000</v>
      </c>
      <c r="M60" s="191">
        <v>0</v>
      </c>
      <c r="N60" s="57">
        <f>L60+M60</f>
        <v>25000</v>
      </c>
      <c r="O60" s="23"/>
      <c r="P60" s="215"/>
      <c r="Q60" s="215"/>
      <c r="R60" s="215"/>
      <c r="S60" s="215"/>
    </row>
    <row r="61" spans="1:19" s="112" customFormat="1" ht="44.25" customHeight="1" outlineLevel="2">
      <c r="A61" s="129" t="s">
        <v>675</v>
      </c>
      <c r="B61" s="78" t="s">
        <v>173</v>
      </c>
      <c r="C61" s="32" t="s">
        <v>174</v>
      </c>
      <c r="D61" s="28" t="s">
        <v>678</v>
      </c>
      <c r="E61" s="173" t="s">
        <v>53</v>
      </c>
      <c r="F61" s="189"/>
      <c r="G61" s="28" t="s">
        <v>175</v>
      </c>
      <c r="H61" s="191">
        <v>5000</v>
      </c>
      <c r="I61" s="191">
        <v>20000</v>
      </c>
      <c r="J61" s="191">
        <v>0</v>
      </c>
      <c r="K61" s="191">
        <v>0</v>
      </c>
      <c r="L61" s="191">
        <v>25000</v>
      </c>
      <c r="M61" s="55">
        <v>0</v>
      </c>
      <c r="N61" s="57">
        <f>L61+M61</f>
        <v>25000</v>
      </c>
      <c r="O61" s="23"/>
      <c r="P61" s="215"/>
      <c r="Q61" s="215"/>
      <c r="R61" s="215"/>
      <c r="S61" s="215"/>
    </row>
    <row r="62" spans="1:19" s="112" customFormat="1" ht="25.5" outlineLevel="2">
      <c r="A62" s="129" t="s">
        <v>676</v>
      </c>
      <c r="B62" s="78" t="s">
        <v>176</v>
      </c>
      <c r="C62" s="188" t="s">
        <v>572</v>
      </c>
      <c r="D62" s="28" t="s">
        <v>679</v>
      </c>
      <c r="E62" s="173" t="s">
        <v>53</v>
      </c>
      <c r="F62" s="189" t="s">
        <v>619</v>
      </c>
      <c r="G62" s="28" t="s">
        <v>177</v>
      </c>
      <c r="H62" s="191">
        <v>0</v>
      </c>
      <c r="I62" s="191">
        <v>0</v>
      </c>
      <c r="J62" s="191">
        <v>0</v>
      </c>
      <c r="K62" s="191">
        <v>0</v>
      </c>
      <c r="L62" s="191">
        <v>0</v>
      </c>
      <c r="M62" s="55">
        <v>0</v>
      </c>
      <c r="N62" s="57">
        <f>L62+M62</f>
        <v>0</v>
      </c>
      <c r="O62" s="23"/>
      <c r="P62" s="215"/>
      <c r="Q62" s="215"/>
      <c r="R62" s="215"/>
      <c r="S62" s="215"/>
    </row>
    <row r="63" spans="1:19" s="116" customFormat="1" ht="39" customHeight="1" outlineLevel="2">
      <c r="A63" s="124" t="s">
        <v>597</v>
      </c>
      <c r="B63" s="70" t="s">
        <v>178</v>
      </c>
      <c r="C63" s="73" t="s">
        <v>179</v>
      </c>
      <c r="D63" s="34" t="s">
        <v>73</v>
      </c>
      <c r="E63" s="166"/>
      <c r="F63" s="18"/>
      <c r="G63" s="25" t="s">
        <v>5</v>
      </c>
      <c r="H63" s="51">
        <v>0</v>
      </c>
      <c r="I63" s="51">
        <v>0</v>
      </c>
      <c r="J63" s="51">
        <v>0</v>
      </c>
      <c r="K63" s="51">
        <f>K65+K66</f>
        <v>80000000</v>
      </c>
      <c r="L63" s="51">
        <f>L65+L66+L67</f>
        <v>80000000</v>
      </c>
      <c r="M63" s="51">
        <f>SUM(M65:M67)</f>
        <v>450000000</v>
      </c>
      <c r="N63" s="51">
        <f>L63+M63</f>
        <v>530000000</v>
      </c>
      <c r="O63" s="79"/>
      <c r="P63" s="84"/>
      <c r="Q63" s="84"/>
      <c r="R63" s="84"/>
      <c r="S63" s="84"/>
    </row>
    <row r="64" spans="1:19" s="112" customFormat="1" ht="18" customHeight="1" outlineLevel="2">
      <c r="A64" s="133"/>
      <c r="B64" s="80"/>
      <c r="C64" s="46"/>
      <c r="D64" s="46" t="s">
        <v>180</v>
      </c>
      <c r="E64" s="175" t="s">
        <v>181</v>
      </c>
      <c r="F64" s="81"/>
      <c r="G64" s="64" t="s">
        <v>182</v>
      </c>
      <c r="H64" s="267"/>
      <c r="I64" s="267"/>
      <c r="J64" s="267"/>
      <c r="K64" s="59" t="s">
        <v>183</v>
      </c>
      <c r="L64" s="59"/>
      <c r="M64" s="58"/>
      <c r="N64" s="58"/>
      <c r="O64" s="94"/>
      <c r="P64" s="219"/>
      <c r="Q64" s="219"/>
      <c r="R64" s="219"/>
      <c r="S64" s="219"/>
    </row>
    <row r="65" spans="1:19" s="112" customFormat="1" ht="158.25" customHeight="1" outlineLevel="1">
      <c r="A65" s="123" t="s">
        <v>680</v>
      </c>
      <c r="B65" s="72" t="s">
        <v>184</v>
      </c>
      <c r="C65" s="32" t="s">
        <v>185</v>
      </c>
      <c r="D65" s="28" t="s">
        <v>681</v>
      </c>
      <c r="E65" s="173" t="s">
        <v>6</v>
      </c>
      <c r="F65" s="189" t="s">
        <v>13</v>
      </c>
      <c r="G65" s="28" t="s">
        <v>186</v>
      </c>
      <c r="H65" s="268" t="s">
        <v>682</v>
      </c>
      <c r="I65" s="268"/>
      <c r="J65" s="268"/>
      <c r="K65" s="191">
        <v>40000000</v>
      </c>
      <c r="L65" s="191">
        <v>40000000</v>
      </c>
      <c r="M65" s="191">
        <v>320000000</v>
      </c>
      <c r="N65" s="57">
        <f>L65+M65</f>
        <v>360000000</v>
      </c>
      <c r="O65" s="30" t="s">
        <v>187</v>
      </c>
      <c r="P65" s="215"/>
      <c r="Q65" s="215"/>
      <c r="R65" s="215"/>
      <c r="S65" s="215"/>
    </row>
    <row r="66" spans="1:19" s="112" customFormat="1" ht="153" outlineLevel="1">
      <c r="A66" s="123" t="s">
        <v>680</v>
      </c>
      <c r="B66" s="72" t="s">
        <v>188</v>
      </c>
      <c r="C66" s="32" t="s">
        <v>189</v>
      </c>
      <c r="D66" s="28" t="s">
        <v>681</v>
      </c>
      <c r="E66" s="173" t="s">
        <v>6</v>
      </c>
      <c r="F66" s="189" t="s">
        <v>13</v>
      </c>
      <c r="G66" s="28" t="s">
        <v>190</v>
      </c>
      <c r="H66" s="268" t="s">
        <v>682</v>
      </c>
      <c r="I66" s="268"/>
      <c r="J66" s="268"/>
      <c r="K66" s="191">
        <v>40000000</v>
      </c>
      <c r="L66" s="191">
        <v>40000000</v>
      </c>
      <c r="M66" s="191">
        <v>90000000</v>
      </c>
      <c r="N66" s="57">
        <f>L66+M66</f>
        <v>130000000</v>
      </c>
      <c r="O66" s="30" t="s">
        <v>187</v>
      </c>
      <c r="P66" s="215"/>
      <c r="Q66" s="215"/>
      <c r="R66" s="215"/>
      <c r="S66" s="215"/>
    </row>
    <row r="67" spans="1:19" s="112" customFormat="1" ht="158.25" customHeight="1" outlineLevel="1">
      <c r="A67" s="123" t="s">
        <v>683</v>
      </c>
      <c r="B67" s="72" t="s">
        <v>191</v>
      </c>
      <c r="C67" s="32" t="s">
        <v>192</v>
      </c>
      <c r="D67" s="28" t="s">
        <v>684</v>
      </c>
      <c r="E67" s="173" t="s">
        <v>6</v>
      </c>
      <c r="F67" s="189" t="s">
        <v>13</v>
      </c>
      <c r="G67" s="28" t="s">
        <v>193</v>
      </c>
      <c r="H67" s="268" t="s">
        <v>194</v>
      </c>
      <c r="I67" s="268"/>
      <c r="J67" s="268"/>
      <c r="K67" s="268"/>
      <c r="L67" s="191">
        <v>0</v>
      </c>
      <c r="M67" s="191">
        <v>40000000</v>
      </c>
      <c r="N67" s="57">
        <f>L67+M67</f>
        <v>40000000</v>
      </c>
      <c r="O67" s="30" t="s">
        <v>187</v>
      </c>
      <c r="P67" s="215"/>
      <c r="Q67" s="215"/>
      <c r="R67" s="215"/>
      <c r="S67" s="215"/>
    </row>
    <row r="68" spans="1:19" s="116" customFormat="1" ht="18.75" customHeight="1" outlineLevel="2">
      <c r="A68" s="124" t="s">
        <v>685</v>
      </c>
      <c r="B68" s="70" t="s">
        <v>195</v>
      </c>
      <c r="C68" s="73" t="s">
        <v>196</v>
      </c>
      <c r="D68" s="34" t="s">
        <v>73</v>
      </c>
      <c r="E68" s="166"/>
      <c r="F68" s="18"/>
      <c r="G68" s="49" t="s">
        <v>5</v>
      </c>
      <c r="H68" s="51"/>
      <c r="I68" s="51">
        <f>I70+I71</f>
        <v>30000</v>
      </c>
      <c r="J68" s="51">
        <v>20000</v>
      </c>
      <c r="K68" s="51">
        <f t="shared" ref="K68:L68" si="4">SUM(K70:K71)</f>
        <v>0</v>
      </c>
      <c r="L68" s="51">
        <f t="shared" si="4"/>
        <v>50000</v>
      </c>
      <c r="M68" s="51">
        <f>SUM(M70:M71)</f>
        <v>0</v>
      </c>
      <c r="N68" s="51">
        <f>L68+M68</f>
        <v>50000</v>
      </c>
      <c r="O68" s="79"/>
      <c r="P68" s="84"/>
      <c r="Q68" s="84"/>
      <c r="R68" s="84"/>
      <c r="S68" s="84"/>
    </row>
    <row r="69" spans="1:19" s="112" customFormat="1" ht="16.5" customHeight="1" outlineLevel="2">
      <c r="A69" s="133"/>
      <c r="B69" s="80"/>
      <c r="C69" s="46"/>
      <c r="D69" s="46" t="s">
        <v>197</v>
      </c>
      <c r="E69" s="175"/>
      <c r="F69" s="81"/>
      <c r="G69" s="64" t="s">
        <v>198</v>
      </c>
      <c r="H69" s="59"/>
      <c r="I69" s="59"/>
      <c r="J69" s="59"/>
      <c r="K69" s="59" t="s">
        <v>199</v>
      </c>
      <c r="L69" s="59"/>
      <c r="M69" s="59"/>
      <c r="N69" s="59"/>
      <c r="O69" s="82"/>
      <c r="P69" s="87"/>
      <c r="Q69" s="87"/>
      <c r="R69" s="87"/>
      <c r="S69" s="87"/>
    </row>
    <row r="70" spans="1:19" s="112" customFormat="1" ht="27" customHeight="1" outlineLevel="2">
      <c r="A70" s="134" t="s">
        <v>687</v>
      </c>
      <c r="B70" s="83" t="s">
        <v>200</v>
      </c>
      <c r="C70" s="32" t="s">
        <v>201</v>
      </c>
      <c r="D70" s="28" t="s">
        <v>689</v>
      </c>
      <c r="E70" s="173" t="s">
        <v>6</v>
      </c>
      <c r="F70" s="189"/>
      <c r="G70" s="190" t="s">
        <v>172</v>
      </c>
      <c r="H70" s="191">
        <v>0</v>
      </c>
      <c r="I70" s="191">
        <v>10000</v>
      </c>
      <c r="J70" s="191">
        <v>0</v>
      </c>
      <c r="K70" s="191">
        <v>0</v>
      </c>
      <c r="L70" s="191">
        <f>SUM(H70:K70)</f>
        <v>10000</v>
      </c>
      <c r="M70" s="55">
        <v>0</v>
      </c>
      <c r="N70" s="57">
        <f>L70+M70</f>
        <v>10000</v>
      </c>
      <c r="O70" s="23"/>
      <c r="P70" s="215"/>
      <c r="Q70" s="215"/>
      <c r="R70" s="215"/>
      <c r="S70" s="215"/>
    </row>
    <row r="71" spans="1:19" s="112" customFormat="1" ht="30" customHeight="1" outlineLevel="2">
      <c r="A71" s="134" t="s">
        <v>688</v>
      </c>
      <c r="B71" s="83" t="s">
        <v>56</v>
      </c>
      <c r="C71" s="32" t="s">
        <v>202</v>
      </c>
      <c r="D71" s="32" t="s">
        <v>690</v>
      </c>
      <c r="E71" s="173" t="s">
        <v>6</v>
      </c>
      <c r="F71" s="189"/>
      <c r="G71" s="190" t="s">
        <v>203</v>
      </c>
      <c r="H71" s="191">
        <v>0</v>
      </c>
      <c r="I71" s="191">
        <v>20000</v>
      </c>
      <c r="J71" s="191">
        <v>20000</v>
      </c>
      <c r="K71" s="191">
        <v>0</v>
      </c>
      <c r="L71" s="191">
        <f>SUM(H71:K71)</f>
        <v>40000</v>
      </c>
      <c r="M71" s="55">
        <v>0</v>
      </c>
      <c r="N71" s="57">
        <f>L71+M71</f>
        <v>40000</v>
      </c>
      <c r="O71" s="23"/>
      <c r="P71" s="215"/>
      <c r="Q71" s="215"/>
      <c r="R71" s="215"/>
      <c r="S71" s="215"/>
    </row>
    <row r="72" spans="1:19" s="116" customFormat="1" ht="51" customHeight="1" outlineLevel="2">
      <c r="A72" s="124" t="s">
        <v>691</v>
      </c>
      <c r="B72" s="70" t="s">
        <v>204</v>
      </c>
      <c r="C72" s="73" t="s">
        <v>205</v>
      </c>
      <c r="D72" s="34" t="s">
        <v>73</v>
      </c>
      <c r="E72" s="166"/>
      <c r="F72" s="36"/>
      <c r="G72" s="49" t="s">
        <v>5</v>
      </c>
      <c r="H72" s="56">
        <f>SUM(H73:H74)</f>
        <v>0</v>
      </c>
      <c r="I72" s="56">
        <f>SUM(I73:I74)</f>
        <v>50000</v>
      </c>
      <c r="J72" s="56">
        <f>SUM(J73:J74)</f>
        <v>0</v>
      </c>
      <c r="K72" s="56">
        <f>SUM(K73:K74)</f>
        <v>0</v>
      </c>
      <c r="L72" s="56">
        <f>L74</f>
        <v>50000</v>
      </c>
      <c r="M72" s="56">
        <f>M74</f>
        <v>0</v>
      </c>
      <c r="N72" s="56">
        <f>L72+M72</f>
        <v>50000</v>
      </c>
      <c r="O72" s="84"/>
      <c r="P72" s="84"/>
      <c r="Q72" s="84"/>
      <c r="R72" s="84"/>
      <c r="S72" s="84"/>
    </row>
    <row r="73" spans="1:19" s="112" customFormat="1" ht="17.25" customHeight="1" outlineLevel="2">
      <c r="A73" s="133"/>
      <c r="B73" s="80"/>
      <c r="C73" s="46"/>
      <c r="D73" s="46" t="s">
        <v>206</v>
      </c>
      <c r="E73" s="175"/>
      <c r="F73" s="85"/>
      <c r="G73" s="64" t="s">
        <v>101</v>
      </c>
      <c r="H73" s="86"/>
      <c r="I73" s="86" t="s">
        <v>59</v>
      </c>
      <c r="J73" s="86"/>
      <c r="K73" s="86"/>
      <c r="L73" s="86"/>
      <c r="M73" s="86"/>
      <c r="N73" s="86"/>
      <c r="O73" s="87"/>
      <c r="P73" s="87"/>
      <c r="Q73" s="87"/>
      <c r="R73" s="87"/>
      <c r="S73" s="87"/>
    </row>
    <row r="74" spans="1:19" s="112" customFormat="1" ht="17.25" customHeight="1" outlineLevel="2">
      <c r="A74" s="129" t="s">
        <v>692</v>
      </c>
      <c r="B74" s="78" t="s">
        <v>207</v>
      </c>
      <c r="C74" s="32" t="s">
        <v>208</v>
      </c>
      <c r="D74" s="28" t="s">
        <v>693</v>
      </c>
      <c r="E74" s="173" t="s">
        <v>6</v>
      </c>
      <c r="F74" s="22" t="s">
        <v>13</v>
      </c>
      <c r="G74" s="28"/>
      <c r="H74" s="197"/>
      <c r="I74" s="197">
        <v>50000</v>
      </c>
      <c r="J74" s="197">
        <v>0</v>
      </c>
      <c r="K74" s="197"/>
      <c r="L74" s="197">
        <f>SUM(H74:K74)</f>
        <v>50000</v>
      </c>
      <c r="M74" s="57">
        <v>0</v>
      </c>
      <c r="N74" s="57">
        <f>L74+M74</f>
        <v>50000</v>
      </c>
      <c r="O74" s="24"/>
      <c r="P74" s="215"/>
      <c r="Q74" s="215"/>
      <c r="R74" s="215"/>
      <c r="S74" s="215"/>
    </row>
    <row r="75" spans="1:19" s="116" customFormat="1" ht="69" customHeight="1" outlineLevel="2">
      <c r="A75" s="124" t="s">
        <v>686</v>
      </c>
      <c r="B75" s="70" t="s">
        <v>209</v>
      </c>
      <c r="C75" s="73" t="s">
        <v>210</v>
      </c>
      <c r="D75" s="34" t="s">
        <v>73</v>
      </c>
      <c r="E75" s="171"/>
      <c r="F75" s="18"/>
      <c r="G75" s="49" t="s">
        <v>5</v>
      </c>
      <c r="H75" s="56">
        <v>0</v>
      </c>
      <c r="I75" s="56">
        <f t="shared" ref="I75:J75" si="5">I77+I79+I80</f>
        <v>0</v>
      </c>
      <c r="J75" s="56">
        <f t="shared" si="5"/>
        <v>0</v>
      </c>
      <c r="K75" s="56">
        <f>K77+K79</f>
        <v>30000000</v>
      </c>
      <c r="L75" s="88">
        <f>H75+I75+J75+K75</f>
        <v>30000000</v>
      </c>
      <c r="M75" s="56">
        <f>SUM(M77:M80)</f>
        <v>0</v>
      </c>
      <c r="N75" s="56">
        <f>L75+M75</f>
        <v>30000000</v>
      </c>
      <c r="O75" s="84"/>
      <c r="P75" s="84"/>
      <c r="Q75" s="84"/>
      <c r="R75" s="84"/>
      <c r="S75" s="84"/>
    </row>
    <row r="76" spans="1:19" s="112" customFormat="1" ht="59.25" customHeight="1" outlineLevel="2">
      <c r="A76" s="133"/>
      <c r="B76" s="80"/>
      <c r="C76" s="46"/>
      <c r="D76" s="46" t="s">
        <v>211</v>
      </c>
      <c r="E76" s="176"/>
      <c r="F76" s="81"/>
      <c r="G76" s="64" t="s">
        <v>212</v>
      </c>
      <c r="H76" s="59"/>
      <c r="I76" s="59"/>
      <c r="J76" s="59"/>
      <c r="K76" s="59" t="s">
        <v>213</v>
      </c>
      <c r="L76" s="59"/>
      <c r="M76" s="59"/>
      <c r="N76" s="59"/>
      <c r="O76" s="82"/>
      <c r="P76" s="87"/>
      <c r="Q76" s="87"/>
      <c r="R76" s="87"/>
      <c r="S76" s="87"/>
    </row>
    <row r="77" spans="1:19" s="112" customFormat="1" ht="40.5" customHeight="1" outlineLevel="2">
      <c r="A77" s="134" t="s">
        <v>694</v>
      </c>
      <c r="B77" s="83" t="s">
        <v>214</v>
      </c>
      <c r="C77" s="32" t="s">
        <v>215</v>
      </c>
      <c r="D77" s="28" t="s">
        <v>697</v>
      </c>
      <c r="E77" s="169" t="s">
        <v>13</v>
      </c>
      <c r="F77" s="189" t="s">
        <v>216</v>
      </c>
      <c r="G77" s="190" t="s">
        <v>217</v>
      </c>
      <c r="H77" s="269" t="s">
        <v>218</v>
      </c>
      <c r="I77" s="269"/>
      <c r="J77" s="269"/>
      <c r="K77" s="270">
        <v>25000000</v>
      </c>
      <c r="L77" s="271">
        <f>K77</f>
        <v>25000000</v>
      </c>
      <c r="M77" s="270">
        <v>0</v>
      </c>
      <c r="N77" s="258">
        <f>L77+M77</f>
        <v>25000000</v>
      </c>
      <c r="O77" s="259" t="s">
        <v>219</v>
      </c>
      <c r="P77" s="215"/>
      <c r="Q77" s="215"/>
      <c r="R77" s="215"/>
      <c r="S77" s="215"/>
    </row>
    <row r="78" spans="1:19" s="112" customFormat="1" ht="73.5" customHeight="1" outlineLevel="1">
      <c r="A78" s="134" t="s">
        <v>695</v>
      </c>
      <c r="B78" s="83" t="s">
        <v>220</v>
      </c>
      <c r="C78" s="32" t="s">
        <v>221</v>
      </c>
      <c r="D78" s="28" t="s">
        <v>698</v>
      </c>
      <c r="E78" s="169" t="s">
        <v>13</v>
      </c>
      <c r="F78" s="189" t="s">
        <v>216</v>
      </c>
      <c r="G78" s="190" t="s">
        <v>222</v>
      </c>
      <c r="H78" s="269" t="s">
        <v>218</v>
      </c>
      <c r="I78" s="269"/>
      <c r="J78" s="269"/>
      <c r="K78" s="270"/>
      <c r="L78" s="271"/>
      <c r="M78" s="270"/>
      <c r="N78" s="258"/>
      <c r="O78" s="259"/>
      <c r="P78" s="215"/>
      <c r="Q78" s="215"/>
      <c r="R78" s="215"/>
      <c r="S78" s="215"/>
    </row>
    <row r="79" spans="1:19" s="112" customFormat="1" ht="118.5" customHeight="1" outlineLevel="1">
      <c r="A79" s="134" t="s">
        <v>696</v>
      </c>
      <c r="B79" s="83" t="s">
        <v>223</v>
      </c>
      <c r="C79" s="188" t="s">
        <v>224</v>
      </c>
      <c r="D79" s="28" t="s">
        <v>699</v>
      </c>
      <c r="E79" s="169" t="s">
        <v>6</v>
      </c>
      <c r="F79" s="189" t="s">
        <v>216</v>
      </c>
      <c r="G79" s="28" t="s">
        <v>225</v>
      </c>
      <c r="H79" s="269" t="s">
        <v>226</v>
      </c>
      <c r="I79" s="269"/>
      <c r="J79" s="269"/>
      <c r="K79" s="197">
        <v>5000000</v>
      </c>
      <c r="L79" s="197">
        <f>K79</f>
        <v>5000000</v>
      </c>
      <c r="M79" s="197">
        <v>0</v>
      </c>
      <c r="N79" s="191">
        <f>L79+M79</f>
        <v>5000000</v>
      </c>
      <c r="O79" s="192" t="s">
        <v>219</v>
      </c>
      <c r="P79" s="215"/>
      <c r="Q79" s="215"/>
      <c r="R79" s="215"/>
      <c r="S79" s="215"/>
    </row>
    <row r="80" spans="1:19" s="112" customFormat="1" ht="60" customHeight="1" outlineLevel="1">
      <c r="A80" s="135" t="s">
        <v>700</v>
      </c>
      <c r="B80" s="89" t="s">
        <v>227</v>
      </c>
      <c r="C80" s="32" t="s">
        <v>228</v>
      </c>
      <c r="D80" s="32" t="s">
        <v>701</v>
      </c>
      <c r="E80" s="169" t="s">
        <v>53</v>
      </c>
      <c r="F80" s="90"/>
      <c r="G80" s="61"/>
      <c r="H80" s="269" t="s">
        <v>218</v>
      </c>
      <c r="I80" s="269"/>
      <c r="J80" s="269"/>
      <c r="K80" s="269"/>
      <c r="L80" s="197">
        <v>0</v>
      </c>
      <c r="M80" s="197">
        <v>0</v>
      </c>
      <c r="N80" s="191">
        <f>L80+M80</f>
        <v>0</v>
      </c>
      <c r="O80" s="192" t="s">
        <v>229</v>
      </c>
      <c r="P80" s="215"/>
      <c r="Q80" s="215"/>
      <c r="R80" s="215"/>
      <c r="S80" s="215"/>
    </row>
    <row r="81" spans="1:19" s="116" customFormat="1" ht="30.75" customHeight="1" outlineLevel="2">
      <c r="A81" s="124" t="s">
        <v>702</v>
      </c>
      <c r="B81" s="70" t="s">
        <v>230</v>
      </c>
      <c r="C81" s="73" t="s">
        <v>231</v>
      </c>
      <c r="D81" s="34" t="s">
        <v>73</v>
      </c>
      <c r="E81" s="166"/>
      <c r="F81" s="18"/>
      <c r="G81" s="49" t="s">
        <v>5</v>
      </c>
      <c r="H81" s="56">
        <f>SUM(H83)</f>
        <v>0</v>
      </c>
      <c r="I81" s="56">
        <f>SUM(I83)</f>
        <v>0</v>
      </c>
      <c r="J81" s="56">
        <f>SUM(J83)</f>
        <v>0</v>
      </c>
      <c r="K81" s="56">
        <f>SUM(K83)</f>
        <v>100000</v>
      </c>
      <c r="L81" s="56">
        <f>100000</f>
        <v>100000</v>
      </c>
      <c r="M81" s="56">
        <f>M83</f>
        <v>0</v>
      </c>
      <c r="N81" s="56">
        <f>L81+M81</f>
        <v>100000</v>
      </c>
      <c r="O81" s="84"/>
      <c r="P81" s="84"/>
      <c r="Q81" s="84"/>
      <c r="R81" s="84"/>
      <c r="S81" s="84"/>
    </row>
    <row r="82" spans="1:19" s="112" customFormat="1" ht="17.25" customHeight="1" outlineLevel="2">
      <c r="A82" s="133"/>
      <c r="B82" s="80"/>
      <c r="C82" s="46"/>
      <c r="D82" s="46" t="s">
        <v>232</v>
      </c>
      <c r="E82" s="175"/>
      <c r="F82" s="81"/>
      <c r="G82" s="64" t="s">
        <v>101</v>
      </c>
      <c r="H82" s="91"/>
      <c r="I82" s="91"/>
      <c r="J82" s="91"/>
      <c r="K82" s="86"/>
      <c r="L82" s="86" t="s">
        <v>59</v>
      </c>
      <c r="M82" s="86"/>
      <c r="N82" s="86"/>
      <c r="O82" s="87"/>
      <c r="P82" s="87"/>
      <c r="Q82" s="87"/>
      <c r="R82" s="87"/>
      <c r="S82" s="87"/>
    </row>
    <row r="83" spans="1:19" s="112" customFormat="1" ht="20.25" customHeight="1" outlineLevel="2">
      <c r="A83" s="129" t="s">
        <v>703</v>
      </c>
      <c r="B83" s="78" t="s">
        <v>233</v>
      </c>
      <c r="C83" s="32" t="s">
        <v>104</v>
      </c>
      <c r="D83" s="28" t="s">
        <v>704</v>
      </c>
      <c r="E83" s="173" t="s">
        <v>6</v>
      </c>
      <c r="F83" s="189" t="s">
        <v>619</v>
      </c>
      <c r="G83" s="28"/>
      <c r="H83" s="197">
        <v>0</v>
      </c>
      <c r="I83" s="197">
        <v>0</v>
      </c>
      <c r="J83" s="92">
        <v>0</v>
      </c>
      <c r="K83" s="92">
        <v>100000</v>
      </c>
      <c r="L83" s="197">
        <v>100000</v>
      </c>
      <c r="M83" s="197">
        <v>0</v>
      </c>
      <c r="N83" s="191">
        <f>L83+M83</f>
        <v>100000</v>
      </c>
      <c r="O83" s="24"/>
      <c r="P83" s="215"/>
      <c r="Q83" s="215"/>
      <c r="R83" s="215"/>
      <c r="S83" s="215"/>
    </row>
    <row r="84" spans="1:19" s="116" customFormat="1" ht="33.75" customHeight="1" outlineLevel="2">
      <c r="A84" s="124" t="s">
        <v>705</v>
      </c>
      <c r="B84" s="70" t="s">
        <v>234</v>
      </c>
      <c r="C84" s="31" t="s">
        <v>235</v>
      </c>
      <c r="D84" s="34" t="s">
        <v>73</v>
      </c>
      <c r="E84" s="166"/>
      <c r="F84" s="18"/>
      <c r="G84" s="49" t="s">
        <v>5</v>
      </c>
      <c r="H84" s="56">
        <v>0</v>
      </c>
      <c r="I84" s="56">
        <v>0</v>
      </c>
      <c r="J84" s="56">
        <v>0</v>
      </c>
      <c r="K84" s="56">
        <v>100000</v>
      </c>
      <c r="L84" s="56">
        <f>100000</f>
        <v>100000</v>
      </c>
      <c r="M84" s="56">
        <f>M86</f>
        <v>0</v>
      </c>
      <c r="N84" s="56">
        <f>L84+M84</f>
        <v>100000</v>
      </c>
      <c r="O84" s="84"/>
      <c r="P84" s="84"/>
      <c r="Q84" s="84"/>
      <c r="R84" s="84"/>
      <c r="S84" s="84"/>
    </row>
    <row r="85" spans="1:19" s="112" customFormat="1" ht="18" customHeight="1" outlineLevel="2">
      <c r="A85" s="133"/>
      <c r="B85" s="80"/>
      <c r="C85" s="46"/>
      <c r="D85" s="46" t="s">
        <v>206</v>
      </c>
      <c r="E85" s="175"/>
      <c r="F85" s="81"/>
      <c r="G85" s="64" t="s">
        <v>101</v>
      </c>
      <c r="H85" s="58"/>
      <c r="I85" s="58"/>
      <c r="J85" s="58"/>
      <c r="K85" s="59" t="s">
        <v>59</v>
      </c>
      <c r="L85" s="59"/>
      <c r="M85" s="59"/>
      <c r="N85" s="59"/>
      <c r="O85" s="82"/>
      <c r="P85" s="87"/>
      <c r="Q85" s="87"/>
      <c r="R85" s="87"/>
      <c r="S85" s="87"/>
    </row>
    <row r="86" spans="1:19" s="112" customFormat="1" ht="18" customHeight="1" outlineLevel="2">
      <c r="A86" s="129" t="s">
        <v>706</v>
      </c>
      <c r="B86" s="78" t="s">
        <v>236</v>
      </c>
      <c r="C86" s="32" t="s">
        <v>104</v>
      </c>
      <c r="D86" s="28" t="s">
        <v>704</v>
      </c>
      <c r="E86" s="173" t="s">
        <v>6</v>
      </c>
      <c r="F86" s="189" t="s">
        <v>619</v>
      </c>
      <c r="G86" s="28"/>
      <c r="H86" s="93">
        <v>0</v>
      </c>
      <c r="I86" s="93">
        <v>0</v>
      </c>
      <c r="J86" s="93">
        <v>0</v>
      </c>
      <c r="K86" s="93">
        <v>100000</v>
      </c>
      <c r="L86" s="191">
        <f>SUM(H86:K86)</f>
        <v>100000</v>
      </c>
      <c r="M86" s="55">
        <v>0</v>
      </c>
      <c r="N86" s="191">
        <f>L86+M86</f>
        <v>100000</v>
      </c>
      <c r="O86" s="23"/>
      <c r="P86" s="215"/>
      <c r="Q86" s="215"/>
      <c r="R86" s="215"/>
      <c r="S86" s="215"/>
    </row>
    <row r="87" spans="1:19" s="116" customFormat="1" ht="28.5" customHeight="1" outlineLevel="2">
      <c r="A87" s="124" t="s">
        <v>707</v>
      </c>
      <c r="B87" s="70" t="s">
        <v>237</v>
      </c>
      <c r="C87" s="73" t="s">
        <v>238</v>
      </c>
      <c r="D87" s="34" t="s">
        <v>73</v>
      </c>
      <c r="E87" s="166"/>
      <c r="F87" s="18"/>
      <c r="G87" s="49" t="s">
        <v>5</v>
      </c>
      <c r="H87" s="51">
        <v>40000</v>
      </c>
      <c r="I87" s="51">
        <v>60000</v>
      </c>
      <c r="J87" s="51">
        <f>SUM(J89)</f>
        <v>0</v>
      </c>
      <c r="K87" s="51">
        <f>SUM(K89)</f>
        <v>0</v>
      </c>
      <c r="L87" s="51">
        <f>100000</f>
        <v>100000</v>
      </c>
      <c r="M87" s="51">
        <f>M89</f>
        <v>0</v>
      </c>
      <c r="N87" s="51">
        <f>L87+M87</f>
        <v>100000</v>
      </c>
      <c r="O87" s="79"/>
      <c r="P87" s="84"/>
      <c r="Q87" s="84"/>
      <c r="R87" s="84"/>
      <c r="S87" s="84"/>
    </row>
    <row r="88" spans="1:19" s="112" customFormat="1" ht="19.5" customHeight="1" outlineLevel="2">
      <c r="A88" s="133"/>
      <c r="B88" s="80"/>
      <c r="C88" s="46"/>
      <c r="D88" s="46" t="s">
        <v>206</v>
      </c>
      <c r="E88" s="175"/>
      <c r="F88" s="81"/>
      <c r="G88" s="64" t="s">
        <v>101</v>
      </c>
      <c r="H88" s="58"/>
      <c r="I88" s="58"/>
      <c r="J88" s="58"/>
      <c r="K88" s="59" t="s">
        <v>59</v>
      </c>
      <c r="L88" s="59"/>
      <c r="M88" s="59"/>
      <c r="N88" s="59"/>
      <c r="O88" s="82"/>
      <c r="P88" s="87"/>
      <c r="Q88" s="87"/>
      <c r="R88" s="87"/>
      <c r="S88" s="87"/>
    </row>
    <row r="89" spans="1:19" s="112" customFormat="1" ht="18" customHeight="1" outlineLevel="2">
      <c r="A89" s="129" t="s">
        <v>708</v>
      </c>
      <c r="B89" s="78" t="s">
        <v>239</v>
      </c>
      <c r="C89" s="32" t="s">
        <v>104</v>
      </c>
      <c r="D89" s="28" t="s">
        <v>704</v>
      </c>
      <c r="E89" s="173" t="s">
        <v>6</v>
      </c>
      <c r="F89" s="189" t="s">
        <v>619</v>
      </c>
      <c r="G89" s="28"/>
      <c r="H89" s="93">
        <v>40000</v>
      </c>
      <c r="I89" s="93">
        <v>60000</v>
      </c>
      <c r="J89" s="93">
        <v>0</v>
      </c>
      <c r="K89" s="93">
        <v>0</v>
      </c>
      <c r="L89" s="191">
        <f>SUM(H89:K89)</f>
        <v>100000</v>
      </c>
      <c r="M89" s="55">
        <v>0</v>
      </c>
      <c r="N89" s="191">
        <f>L89+M89</f>
        <v>100000</v>
      </c>
      <c r="O89" s="23"/>
      <c r="P89" s="215"/>
      <c r="Q89" s="215"/>
      <c r="R89" s="215"/>
      <c r="S89" s="215"/>
    </row>
    <row r="90" spans="1:19" s="116" customFormat="1" ht="25.5" outlineLevel="2">
      <c r="A90" s="124" t="s">
        <v>709</v>
      </c>
      <c r="B90" s="70" t="s">
        <v>240</v>
      </c>
      <c r="C90" s="73" t="s">
        <v>241</v>
      </c>
      <c r="D90" s="34" t="s">
        <v>73</v>
      </c>
      <c r="E90" s="166"/>
      <c r="F90" s="18"/>
      <c r="G90" s="49" t="s">
        <v>5</v>
      </c>
      <c r="H90" s="51">
        <f>SUM(H92)</f>
        <v>0</v>
      </c>
      <c r="I90" s="51">
        <f>SUM(I92)</f>
        <v>0</v>
      </c>
      <c r="J90" s="51">
        <f>SUM(J92)</f>
        <v>0</v>
      </c>
      <c r="K90" s="51">
        <f>SUM(K92)</f>
        <v>100000</v>
      </c>
      <c r="L90" s="51">
        <f>100000</f>
        <v>100000</v>
      </c>
      <c r="M90" s="51">
        <f>M92</f>
        <v>0</v>
      </c>
      <c r="N90" s="51">
        <f>L90+M90</f>
        <v>100000</v>
      </c>
      <c r="O90" s="79"/>
      <c r="P90" s="84"/>
      <c r="Q90" s="84"/>
      <c r="R90" s="84"/>
      <c r="S90" s="84"/>
    </row>
    <row r="91" spans="1:19" s="112" customFormat="1" ht="15.75" customHeight="1" outlineLevel="2">
      <c r="A91" s="133"/>
      <c r="B91" s="80"/>
      <c r="C91" s="46"/>
      <c r="D91" s="46" t="s">
        <v>206</v>
      </c>
      <c r="E91" s="175"/>
      <c r="F91" s="81"/>
      <c r="G91" s="64" t="s">
        <v>101</v>
      </c>
      <c r="H91" s="58"/>
      <c r="I91" s="58"/>
      <c r="J91" s="58"/>
      <c r="K91" s="59" t="s">
        <v>59</v>
      </c>
      <c r="L91" s="59"/>
      <c r="M91" s="59"/>
      <c r="N91" s="59"/>
      <c r="O91" s="82"/>
      <c r="P91" s="87"/>
      <c r="Q91" s="87"/>
      <c r="R91" s="87"/>
      <c r="S91" s="87"/>
    </row>
    <row r="92" spans="1:19" s="112" customFormat="1" ht="21" customHeight="1" outlineLevel="2">
      <c r="A92" s="129" t="s">
        <v>710</v>
      </c>
      <c r="B92" s="78" t="s">
        <v>242</v>
      </c>
      <c r="C92" s="32" t="s">
        <v>104</v>
      </c>
      <c r="D92" s="28" t="s">
        <v>704</v>
      </c>
      <c r="E92" s="173" t="s">
        <v>6</v>
      </c>
      <c r="F92" s="189" t="s">
        <v>619</v>
      </c>
      <c r="G92" s="28"/>
      <c r="H92" s="93">
        <v>0</v>
      </c>
      <c r="I92" s="93">
        <v>0</v>
      </c>
      <c r="J92" s="93">
        <v>0</v>
      </c>
      <c r="K92" s="93">
        <v>100000</v>
      </c>
      <c r="L92" s="191">
        <f>SUM(H92:K92)</f>
        <v>100000</v>
      </c>
      <c r="M92" s="55">
        <v>0</v>
      </c>
      <c r="N92" s="191">
        <f>L92+M92</f>
        <v>100000</v>
      </c>
      <c r="O92" s="23"/>
      <c r="P92" s="215"/>
      <c r="Q92" s="215"/>
      <c r="R92" s="215"/>
      <c r="S92" s="215"/>
    </row>
    <row r="93" spans="1:19" s="116" customFormat="1" ht="33" customHeight="1" outlineLevel="2">
      <c r="A93" s="124" t="s">
        <v>711</v>
      </c>
      <c r="B93" s="70" t="s">
        <v>243</v>
      </c>
      <c r="C93" s="25" t="s">
        <v>864</v>
      </c>
      <c r="D93" s="34" t="s">
        <v>73</v>
      </c>
      <c r="E93" s="166"/>
      <c r="F93" s="18"/>
      <c r="G93" s="49" t="s">
        <v>5</v>
      </c>
      <c r="H93" s="51">
        <v>0</v>
      </c>
      <c r="I93" s="51">
        <v>0</v>
      </c>
      <c r="J93" s="51">
        <v>0</v>
      </c>
      <c r="K93" s="51">
        <v>0</v>
      </c>
      <c r="L93" s="51">
        <v>0</v>
      </c>
      <c r="M93" s="51">
        <f>M95</f>
        <v>20000</v>
      </c>
      <c r="N93" s="51">
        <f>L93+M93</f>
        <v>20000</v>
      </c>
      <c r="O93" s="35"/>
      <c r="P93" s="37"/>
      <c r="Q93" s="37"/>
      <c r="R93" s="37"/>
      <c r="S93" s="37"/>
    </row>
    <row r="94" spans="1:19" s="112" customFormat="1" ht="33" customHeight="1" outlineLevel="2">
      <c r="A94" s="130"/>
      <c r="B94" s="77"/>
      <c r="C94" s="65"/>
      <c r="D94" s="45" t="s">
        <v>865</v>
      </c>
      <c r="E94" s="175"/>
      <c r="F94" s="43"/>
      <c r="G94" s="64" t="s">
        <v>244</v>
      </c>
      <c r="H94" s="58"/>
      <c r="I94" s="58"/>
      <c r="J94" s="58"/>
      <c r="K94" s="59"/>
      <c r="L94" s="58"/>
      <c r="M94" s="59" t="s">
        <v>245</v>
      </c>
      <c r="N94" s="59"/>
      <c r="O94" s="44"/>
      <c r="P94" s="42"/>
      <c r="Q94" s="42"/>
      <c r="R94" s="42"/>
      <c r="S94" s="42"/>
    </row>
    <row r="95" spans="1:19" s="112" customFormat="1" ht="45.75" customHeight="1" outlineLevel="2">
      <c r="A95" s="134" t="s">
        <v>712</v>
      </c>
      <c r="B95" s="83" t="s">
        <v>246</v>
      </c>
      <c r="C95" s="188" t="s">
        <v>247</v>
      </c>
      <c r="D95" s="28" t="s">
        <v>713</v>
      </c>
      <c r="E95" s="173" t="s">
        <v>6</v>
      </c>
      <c r="F95" s="189" t="s">
        <v>866</v>
      </c>
      <c r="G95" s="28" t="s">
        <v>248</v>
      </c>
      <c r="H95" s="191">
        <v>0</v>
      </c>
      <c r="I95" s="191">
        <v>0</v>
      </c>
      <c r="J95" s="191">
        <v>0</v>
      </c>
      <c r="K95" s="191">
        <v>0</v>
      </c>
      <c r="L95" s="191">
        <v>0</v>
      </c>
      <c r="M95" s="191">
        <v>20000</v>
      </c>
      <c r="N95" s="191">
        <f>L95+M95</f>
        <v>20000</v>
      </c>
      <c r="O95" s="30"/>
      <c r="P95" s="215"/>
      <c r="Q95" s="215"/>
      <c r="R95" s="215"/>
      <c r="S95" s="215"/>
    </row>
    <row r="96" spans="1:19" s="116" customFormat="1" ht="20.25" customHeight="1" outlineLevel="2">
      <c r="A96" s="124" t="s">
        <v>714</v>
      </c>
      <c r="B96" s="70" t="s">
        <v>249</v>
      </c>
      <c r="C96" s="31" t="s">
        <v>250</v>
      </c>
      <c r="D96" s="34" t="s">
        <v>73</v>
      </c>
      <c r="E96" s="166"/>
      <c r="F96" s="18"/>
      <c r="G96" s="49" t="s">
        <v>5</v>
      </c>
      <c r="H96" s="51">
        <v>0</v>
      </c>
      <c r="I96" s="51">
        <v>0</v>
      </c>
      <c r="J96" s="51">
        <v>0</v>
      </c>
      <c r="K96" s="51">
        <v>0</v>
      </c>
      <c r="L96" s="51">
        <v>0</v>
      </c>
      <c r="M96" s="51">
        <f>M98</f>
        <v>450000000</v>
      </c>
      <c r="N96" s="51">
        <f>L96+M96</f>
        <v>450000000</v>
      </c>
      <c r="O96" s="35"/>
      <c r="P96" s="37"/>
      <c r="Q96" s="37"/>
      <c r="R96" s="37"/>
      <c r="S96" s="37"/>
    </row>
    <row r="97" spans="1:19" s="112" customFormat="1" ht="25.5" outlineLevel="2">
      <c r="A97" s="130"/>
      <c r="B97" s="77"/>
      <c r="C97" s="65"/>
      <c r="D97" s="45" t="s">
        <v>251</v>
      </c>
      <c r="E97" s="175"/>
      <c r="F97" s="43"/>
      <c r="G97" s="64" t="s">
        <v>252</v>
      </c>
      <c r="H97" s="58"/>
      <c r="I97" s="58"/>
      <c r="J97" s="58"/>
      <c r="K97" s="58"/>
      <c r="L97" s="58"/>
      <c r="M97" s="59" t="s">
        <v>253</v>
      </c>
      <c r="N97" s="59"/>
      <c r="O97" s="44"/>
      <c r="P97" s="42"/>
      <c r="Q97" s="42"/>
      <c r="R97" s="42"/>
      <c r="S97" s="42"/>
    </row>
    <row r="98" spans="1:19" s="112" customFormat="1" ht="156.75" customHeight="1" outlineLevel="2">
      <c r="A98" s="134" t="s">
        <v>715</v>
      </c>
      <c r="B98" s="83" t="s">
        <v>254</v>
      </c>
      <c r="C98" s="32" t="s">
        <v>255</v>
      </c>
      <c r="D98" s="32" t="s">
        <v>885</v>
      </c>
      <c r="E98" s="173" t="s">
        <v>6</v>
      </c>
      <c r="F98" s="189" t="s">
        <v>13</v>
      </c>
      <c r="G98" s="28" t="s">
        <v>172</v>
      </c>
      <c r="H98" s="191">
        <v>0</v>
      </c>
      <c r="I98" s="191">
        <v>0</v>
      </c>
      <c r="J98" s="191">
        <v>0</v>
      </c>
      <c r="K98" s="191">
        <v>0</v>
      </c>
      <c r="L98" s="191">
        <v>0</v>
      </c>
      <c r="M98" s="191">
        <v>450000000</v>
      </c>
      <c r="N98" s="191">
        <f>L98+M98</f>
        <v>450000000</v>
      </c>
      <c r="O98" s="192" t="s">
        <v>256</v>
      </c>
      <c r="P98" s="215"/>
      <c r="Q98" s="215"/>
      <c r="R98" s="215"/>
      <c r="S98" s="215"/>
    </row>
    <row r="99" spans="1:19" s="116" customFormat="1" ht="25.5" outlineLevel="2">
      <c r="A99" s="124" t="s">
        <v>716</v>
      </c>
      <c r="B99" s="70" t="s">
        <v>257</v>
      </c>
      <c r="C99" s="25" t="s">
        <v>258</v>
      </c>
      <c r="D99" s="34" t="s">
        <v>73</v>
      </c>
      <c r="E99" s="166"/>
      <c r="F99" s="18"/>
      <c r="G99" s="49" t="s">
        <v>5</v>
      </c>
      <c r="H99" s="51">
        <v>0</v>
      </c>
      <c r="I99" s="51">
        <v>0</v>
      </c>
      <c r="J99" s="51">
        <v>0</v>
      </c>
      <c r="K99" s="51">
        <v>0</v>
      </c>
      <c r="L99" s="51">
        <v>0</v>
      </c>
      <c r="M99" s="51">
        <f>M101</f>
        <v>100000</v>
      </c>
      <c r="N99" s="51">
        <f>L99+M99</f>
        <v>100000</v>
      </c>
      <c r="O99" s="35"/>
      <c r="P99" s="37"/>
      <c r="Q99" s="37"/>
      <c r="R99" s="37"/>
      <c r="S99" s="37"/>
    </row>
    <row r="100" spans="1:19" s="112" customFormat="1" ht="18" customHeight="1" outlineLevel="2">
      <c r="A100" s="130"/>
      <c r="B100" s="77"/>
      <c r="C100" s="65"/>
      <c r="D100" s="45" t="s">
        <v>232</v>
      </c>
      <c r="E100" s="175"/>
      <c r="F100" s="43"/>
      <c r="G100" s="64" t="s">
        <v>101</v>
      </c>
      <c r="H100" s="58"/>
      <c r="I100" s="58"/>
      <c r="J100" s="58"/>
      <c r="K100" s="58"/>
      <c r="L100" s="58"/>
      <c r="M100" s="59" t="s">
        <v>59</v>
      </c>
      <c r="N100" s="59"/>
      <c r="O100" s="44"/>
      <c r="P100" s="42"/>
      <c r="Q100" s="42"/>
      <c r="R100" s="42"/>
      <c r="S100" s="42"/>
    </row>
    <row r="101" spans="1:19" s="112" customFormat="1" ht="20.25" customHeight="1" outlineLevel="2">
      <c r="A101" s="134" t="s">
        <v>717</v>
      </c>
      <c r="B101" s="83" t="s">
        <v>259</v>
      </c>
      <c r="C101" s="188" t="s">
        <v>104</v>
      </c>
      <c r="D101" s="28" t="s">
        <v>102</v>
      </c>
      <c r="E101" s="173" t="s">
        <v>6</v>
      </c>
      <c r="F101" s="189" t="s">
        <v>619</v>
      </c>
      <c r="G101" s="28"/>
      <c r="H101" s="191">
        <v>0</v>
      </c>
      <c r="I101" s="191">
        <v>0</v>
      </c>
      <c r="J101" s="191">
        <v>0</v>
      </c>
      <c r="K101" s="191">
        <v>0</v>
      </c>
      <c r="L101" s="191">
        <v>0</v>
      </c>
      <c r="M101" s="191">
        <v>100000</v>
      </c>
      <c r="N101" s="191">
        <f>L101+M101</f>
        <v>100000</v>
      </c>
      <c r="O101" s="30"/>
      <c r="P101" s="215"/>
      <c r="Q101" s="215"/>
      <c r="R101" s="215"/>
      <c r="S101" s="215"/>
    </row>
    <row r="102" spans="1:19" s="116" customFormat="1" ht="48.75" customHeight="1" outlineLevel="2">
      <c r="A102" s="124" t="s">
        <v>718</v>
      </c>
      <c r="B102" s="70" t="s">
        <v>260</v>
      </c>
      <c r="C102" s="31" t="s">
        <v>261</v>
      </c>
      <c r="D102" s="34" t="s">
        <v>73</v>
      </c>
      <c r="E102" s="166"/>
      <c r="F102" s="18"/>
      <c r="G102" s="49" t="s">
        <v>5</v>
      </c>
      <c r="H102" s="51">
        <v>0</v>
      </c>
      <c r="I102" s="51">
        <v>0</v>
      </c>
      <c r="J102" s="51">
        <v>0</v>
      </c>
      <c r="K102" s="51">
        <v>0</v>
      </c>
      <c r="L102" s="51">
        <v>0</v>
      </c>
      <c r="M102" s="51">
        <f>M104</f>
        <v>100000</v>
      </c>
      <c r="N102" s="51">
        <f>L102+M102</f>
        <v>100000</v>
      </c>
      <c r="O102" s="35"/>
      <c r="P102" s="37"/>
      <c r="Q102" s="37"/>
      <c r="R102" s="37"/>
      <c r="S102" s="37"/>
    </row>
    <row r="103" spans="1:19" s="112" customFormat="1" ht="17.25" customHeight="1" outlineLevel="2">
      <c r="A103" s="130"/>
      <c r="B103" s="77"/>
      <c r="C103" s="65"/>
      <c r="D103" s="45" t="s">
        <v>232</v>
      </c>
      <c r="E103" s="175"/>
      <c r="F103" s="43"/>
      <c r="G103" s="64" t="s">
        <v>101</v>
      </c>
      <c r="H103" s="58"/>
      <c r="I103" s="58"/>
      <c r="J103" s="58"/>
      <c r="K103" s="58"/>
      <c r="L103" s="58"/>
      <c r="M103" s="59" t="s">
        <v>59</v>
      </c>
      <c r="N103" s="59"/>
      <c r="O103" s="44"/>
      <c r="P103" s="42"/>
      <c r="Q103" s="42"/>
      <c r="R103" s="42"/>
      <c r="S103" s="42"/>
    </row>
    <row r="104" spans="1:19" s="112" customFormat="1" ht="17.25" customHeight="1" outlineLevel="2">
      <c r="A104" s="134" t="s">
        <v>719</v>
      </c>
      <c r="B104" s="83" t="s">
        <v>262</v>
      </c>
      <c r="C104" s="188" t="s">
        <v>104</v>
      </c>
      <c r="D104" s="28" t="s">
        <v>102</v>
      </c>
      <c r="E104" s="173" t="s">
        <v>6</v>
      </c>
      <c r="F104" s="189" t="s">
        <v>619</v>
      </c>
      <c r="G104" s="28"/>
      <c r="H104" s="191">
        <v>0</v>
      </c>
      <c r="I104" s="191">
        <v>0</v>
      </c>
      <c r="J104" s="191">
        <v>0</v>
      </c>
      <c r="K104" s="191">
        <v>0</v>
      </c>
      <c r="L104" s="191">
        <v>0</v>
      </c>
      <c r="M104" s="191">
        <v>100000</v>
      </c>
      <c r="N104" s="191">
        <f>L104+M104</f>
        <v>100000</v>
      </c>
      <c r="O104" s="30"/>
      <c r="P104" s="215"/>
      <c r="Q104" s="215"/>
      <c r="R104" s="215"/>
      <c r="S104" s="215"/>
    </row>
    <row r="105" spans="1:19" s="116" customFormat="1" ht="30" customHeight="1" outlineLevel="2">
      <c r="A105" s="124" t="s">
        <v>720</v>
      </c>
      <c r="B105" s="70" t="s">
        <v>263</v>
      </c>
      <c r="C105" s="25" t="s">
        <v>264</v>
      </c>
      <c r="D105" s="34" t="s">
        <v>73</v>
      </c>
      <c r="E105" s="166"/>
      <c r="F105" s="18"/>
      <c r="G105" s="49" t="s">
        <v>5</v>
      </c>
      <c r="H105" s="51">
        <v>0</v>
      </c>
      <c r="I105" s="51">
        <v>0</v>
      </c>
      <c r="J105" s="51">
        <v>0</v>
      </c>
      <c r="K105" s="51">
        <v>0</v>
      </c>
      <c r="L105" s="51">
        <v>0</v>
      </c>
      <c r="M105" s="51">
        <f>M107</f>
        <v>100000</v>
      </c>
      <c r="N105" s="51">
        <f>L105+M105</f>
        <v>100000</v>
      </c>
      <c r="O105" s="35"/>
      <c r="P105" s="37"/>
      <c r="Q105" s="37"/>
      <c r="R105" s="37"/>
      <c r="S105" s="37"/>
    </row>
    <row r="106" spans="1:19" s="112" customFormat="1" outlineLevel="2">
      <c r="A106" s="130"/>
      <c r="B106" s="77"/>
      <c r="C106" s="65"/>
      <c r="D106" s="45" t="s">
        <v>206</v>
      </c>
      <c r="E106" s="175"/>
      <c r="F106" s="43"/>
      <c r="G106" s="64" t="s">
        <v>101</v>
      </c>
      <c r="H106" s="58"/>
      <c r="I106" s="58"/>
      <c r="J106" s="58"/>
      <c r="K106" s="58"/>
      <c r="L106" s="58"/>
      <c r="M106" s="59" t="s">
        <v>59</v>
      </c>
      <c r="N106" s="59"/>
      <c r="O106" s="44"/>
      <c r="P106" s="42"/>
      <c r="Q106" s="42"/>
      <c r="R106" s="42"/>
      <c r="S106" s="42"/>
    </row>
    <row r="107" spans="1:19" s="112" customFormat="1" ht="19.5" customHeight="1" outlineLevel="2">
      <c r="A107" s="134" t="s">
        <v>721</v>
      </c>
      <c r="B107" s="83" t="s">
        <v>265</v>
      </c>
      <c r="C107" s="188" t="s">
        <v>104</v>
      </c>
      <c r="D107" s="28" t="s">
        <v>102</v>
      </c>
      <c r="E107" s="173" t="s">
        <v>6</v>
      </c>
      <c r="F107" s="189" t="s">
        <v>619</v>
      </c>
      <c r="G107" s="28"/>
      <c r="H107" s="191">
        <v>0</v>
      </c>
      <c r="I107" s="191">
        <v>0</v>
      </c>
      <c r="J107" s="191">
        <v>0</v>
      </c>
      <c r="K107" s="191">
        <v>0</v>
      </c>
      <c r="L107" s="191">
        <v>0</v>
      </c>
      <c r="M107" s="191">
        <v>100000</v>
      </c>
      <c r="N107" s="191">
        <f>L107+M107</f>
        <v>100000</v>
      </c>
      <c r="O107" s="30"/>
      <c r="P107" s="215"/>
      <c r="Q107" s="215"/>
      <c r="R107" s="215"/>
      <c r="S107" s="215"/>
    </row>
    <row r="108" spans="1:19" s="116" customFormat="1" ht="40.5" customHeight="1" outlineLevel="2">
      <c r="A108" s="124" t="s">
        <v>722</v>
      </c>
      <c r="B108" s="70" t="s">
        <v>266</v>
      </c>
      <c r="C108" s="25" t="s">
        <v>267</v>
      </c>
      <c r="D108" s="34" t="s">
        <v>73</v>
      </c>
      <c r="E108" s="166"/>
      <c r="F108" s="18"/>
      <c r="G108" s="49" t="s">
        <v>5</v>
      </c>
      <c r="H108" s="51">
        <v>0</v>
      </c>
      <c r="I108" s="51">
        <v>0</v>
      </c>
      <c r="J108" s="51">
        <v>0</v>
      </c>
      <c r="K108" s="51">
        <v>0</v>
      </c>
      <c r="L108" s="51">
        <v>0</v>
      </c>
      <c r="M108" s="51">
        <f>M110</f>
        <v>50000</v>
      </c>
      <c r="N108" s="51">
        <f>L108+M108</f>
        <v>50000</v>
      </c>
      <c r="O108" s="35"/>
      <c r="P108" s="37"/>
      <c r="Q108" s="37"/>
      <c r="R108" s="37"/>
      <c r="S108" s="37"/>
    </row>
    <row r="109" spans="1:19" s="144" customFormat="1" ht="17.25" customHeight="1" outlineLevel="2">
      <c r="A109" s="130"/>
      <c r="B109" s="77"/>
      <c r="C109" s="65"/>
      <c r="D109" s="45" t="s">
        <v>206</v>
      </c>
      <c r="E109" s="175"/>
      <c r="F109" s="43"/>
      <c r="G109" s="64" t="s">
        <v>101</v>
      </c>
      <c r="H109" s="58"/>
      <c r="I109" s="58"/>
      <c r="J109" s="58"/>
      <c r="K109" s="58"/>
      <c r="L109" s="58"/>
      <c r="M109" s="59" t="s">
        <v>59</v>
      </c>
      <c r="N109" s="59"/>
      <c r="O109" s="44"/>
      <c r="P109" s="214"/>
      <c r="Q109" s="214"/>
      <c r="R109" s="214"/>
      <c r="S109" s="214"/>
    </row>
    <row r="110" spans="1:19" s="112" customFormat="1" ht="16.5" customHeight="1" outlineLevel="2">
      <c r="A110" s="134" t="s">
        <v>723</v>
      </c>
      <c r="B110" s="83" t="s">
        <v>268</v>
      </c>
      <c r="C110" s="188" t="s">
        <v>104</v>
      </c>
      <c r="D110" s="28" t="s">
        <v>102</v>
      </c>
      <c r="E110" s="173" t="s">
        <v>6</v>
      </c>
      <c r="F110" s="189" t="s">
        <v>619</v>
      </c>
      <c r="G110" s="28"/>
      <c r="H110" s="191">
        <v>0</v>
      </c>
      <c r="I110" s="191">
        <v>0</v>
      </c>
      <c r="J110" s="191">
        <v>0</v>
      </c>
      <c r="K110" s="191">
        <v>0</v>
      </c>
      <c r="L110" s="191">
        <v>0</v>
      </c>
      <c r="M110" s="191">
        <v>50000</v>
      </c>
      <c r="N110" s="191">
        <f>L110+M110</f>
        <v>50000</v>
      </c>
      <c r="O110" s="30"/>
      <c r="P110" s="215"/>
      <c r="Q110" s="215"/>
      <c r="R110" s="215"/>
      <c r="S110" s="215"/>
    </row>
    <row r="111" spans="1:19" s="110" customFormat="1" ht="15.75" customHeight="1" outlineLevel="2">
      <c r="A111" s="132"/>
      <c r="B111" s="66"/>
      <c r="C111" s="67" t="s">
        <v>269</v>
      </c>
      <c r="D111" s="198"/>
      <c r="E111" s="164"/>
      <c r="F111" s="182"/>
      <c r="G111" s="198"/>
      <c r="H111" s="50">
        <f>H112+H138</f>
        <v>10000</v>
      </c>
      <c r="I111" s="50">
        <f>I112+I138</f>
        <v>310000</v>
      </c>
      <c r="J111" s="50">
        <f>J112+J138</f>
        <v>310000</v>
      </c>
      <c r="K111" s="50">
        <f>K112+K138</f>
        <v>310000</v>
      </c>
      <c r="L111" s="60">
        <f>SUM(H111:K111)</f>
        <v>940000</v>
      </c>
      <c r="M111" s="50">
        <f>M112+M138</f>
        <v>20980000</v>
      </c>
      <c r="N111" s="50">
        <f>N112+N138</f>
        <v>21920000</v>
      </c>
      <c r="O111" s="69"/>
      <c r="P111" s="208"/>
      <c r="Q111" s="208"/>
      <c r="R111" s="208"/>
      <c r="S111" s="208"/>
    </row>
    <row r="112" spans="1:19" s="110" customFormat="1" ht="15" customHeight="1" outlineLevel="2">
      <c r="A112" s="132"/>
      <c r="B112" s="66"/>
      <c r="C112" s="198" t="s">
        <v>7</v>
      </c>
      <c r="D112" s="198" t="s">
        <v>73</v>
      </c>
      <c r="E112" s="164"/>
      <c r="F112" s="182"/>
      <c r="G112" s="198" t="s">
        <v>5</v>
      </c>
      <c r="H112" s="50">
        <f t="shared" ref="H112:L112" si="6">H114+H118+H122+H125+H128+H131+H135</f>
        <v>0</v>
      </c>
      <c r="I112" s="50">
        <f t="shared" si="6"/>
        <v>100000</v>
      </c>
      <c r="J112" s="50">
        <f t="shared" si="6"/>
        <v>100000</v>
      </c>
      <c r="K112" s="50">
        <f t="shared" si="6"/>
        <v>100000</v>
      </c>
      <c r="L112" s="50">
        <f t="shared" si="6"/>
        <v>300000</v>
      </c>
      <c r="M112" s="50">
        <f>M114+M118+M122+M125+M128+M131+M135</f>
        <v>14900000</v>
      </c>
      <c r="N112" s="50">
        <f>N114+N118+N122+N125+N128+N131+N135</f>
        <v>15200000</v>
      </c>
      <c r="O112" s="38"/>
      <c r="P112" s="208"/>
      <c r="Q112" s="208"/>
      <c r="R112" s="208"/>
      <c r="S112" s="208"/>
    </row>
    <row r="113" spans="1:19" s="143" customFormat="1" ht="49.5" customHeight="1" outlineLevel="2">
      <c r="A113" s="125" t="s">
        <v>598</v>
      </c>
      <c r="B113" s="147" t="s">
        <v>270</v>
      </c>
      <c r="C113" s="234" t="s">
        <v>724</v>
      </c>
      <c r="D113" s="180" t="s">
        <v>578</v>
      </c>
      <c r="E113" s="194"/>
      <c r="F113" s="195"/>
      <c r="G113" s="62" t="s">
        <v>271</v>
      </c>
      <c r="H113" s="196"/>
      <c r="I113" s="196"/>
      <c r="J113" s="196"/>
      <c r="K113" s="196"/>
      <c r="L113" s="196"/>
      <c r="M113" s="196" t="s">
        <v>579</v>
      </c>
      <c r="N113" s="196"/>
      <c r="O113" s="185"/>
      <c r="P113" s="217"/>
      <c r="Q113" s="217"/>
      <c r="R113" s="217"/>
      <c r="S113" s="217"/>
    </row>
    <row r="114" spans="1:19" s="116" customFormat="1" ht="64.5" customHeight="1" outlineLevel="2">
      <c r="A114" s="124" t="s">
        <v>599</v>
      </c>
      <c r="B114" s="70" t="s">
        <v>272</v>
      </c>
      <c r="C114" s="73" t="s">
        <v>573</v>
      </c>
      <c r="D114" s="34" t="s">
        <v>73</v>
      </c>
      <c r="E114" s="166"/>
      <c r="F114" s="18"/>
      <c r="G114" s="25" t="s">
        <v>5</v>
      </c>
      <c r="H114" s="51">
        <v>0</v>
      </c>
      <c r="I114" s="51">
        <v>100000</v>
      </c>
      <c r="J114" s="51">
        <v>100000</v>
      </c>
      <c r="K114" s="51">
        <v>100000</v>
      </c>
      <c r="L114" s="51">
        <v>300000</v>
      </c>
      <c r="M114" s="51">
        <f>M116+M117</f>
        <v>2000000</v>
      </c>
      <c r="N114" s="51">
        <f>L114+M114</f>
        <v>2300000</v>
      </c>
      <c r="O114" s="79"/>
      <c r="P114" s="84"/>
      <c r="Q114" s="84"/>
      <c r="R114" s="84"/>
      <c r="S114" s="84"/>
    </row>
    <row r="115" spans="1:19" s="112" customFormat="1" ht="72.75" customHeight="1" outlineLevel="2">
      <c r="A115" s="133"/>
      <c r="B115" s="80"/>
      <c r="C115" s="46"/>
      <c r="D115" s="46" t="s">
        <v>273</v>
      </c>
      <c r="E115" s="175"/>
      <c r="F115" s="81"/>
      <c r="G115" s="64" t="s">
        <v>274</v>
      </c>
      <c r="H115" s="58"/>
      <c r="I115" s="58"/>
      <c r="J115" s="58"/>
      <c r="K115" s="59" t="s">
        <v>275</v>
      </c>
      <c r="L115" s="58"/>
      <c r="M115" s="59" t="s">
        <v>169</v>
      </c>
      <c r="N115" s="59"/>
      <c r="O115" s="82"/>
      <c r="P115" s="87"/>
      <c r="Q115" s="87"/>
      <c r="R115" s="87"/>
      <c r="S115" s="87"/>
    </row>
    <row r="116" spans="1:19" s="112" customFormat="1" ht="149.25" customHeight="1" outlineLevel="1">
      <c r="A116" s="123" t="s">
        <v>725</v>
      </c>
      <c r="B116" s="72" t="s">
        <v>276</v>
      </c>
      <c r="C116" s="32" t="s">
        <v>277</v>
      </c>
      <c r="D116" s="28" t="s">
        <v>726</v>
      </c>
      <c r="E116" s="173" t="s">
        <v>6</v>
      </c>
      <c r="F116" s="189" t="s">
        <v>9</v>
      </c>
      <c r="G116" s="190" t="s">
        <v>278</v>
      </c>
      <c r="H116" s="191" t="s">
        <v>279</v>
      </c>
      <c r="I116" s="191">
        <v>50000</v>
      </c>
      <c r="J116" s="191">
        <v>50000</v>
      </c>
      <c r="K116" s="191">
        <v>50000</v>
      </c>
      <c r="L116" s="191">
        <v>150000</v>
      </c>
      <c r="M116" s="191">
        <v>1000000</v>
      </c>
      <c r="N116" s="191">
        <f>L116+M116</f>
        <v>1150000</v>
      </c>
      <c r="O116" s="30" t="s">
        <v>280</v>
      </c>
      <c r="P116" s="215"/>
      <c r="Q116" s="215"/>
      <c r="R116" s="215"/>
      <c r="S116" s="215"/>
    </row>
    <row r="117" spans="1:19" s="112" customFormat="1" ht="142.5" customHeight="1" outlineLevel="1">
      <c r="A117" s="123" t="s">
        <v>727</v>
      </c>
      <c r="B117" s="72" t="s">
        <v>281</v>
      </c>
      <c r="C117" s="32" t="s">
        <v>574</v>
      </c>
      <c r="D117" s="28" t="s">
        <v>728</v>
      </c>
      <c r="E117" s="173" t="s">
        <v>6</v>
      </c>
      <c r="F117" s="189" t="s">
        <v>9</v>
      </c>
      <c r="G117" s="190" t="s">
        <v>282</v>
      </c>
      <c r="H117" s="191" t="s">
        <v>283</v>
      </c>
      <c r="I117" s="191">
        <v>50000</v>
      </c>
      <c r="J117" s="191">
        <v>50000</v>
      </c>
      <c r="K117" s="191">
        <v>50000</v>
      </c>
      <c r="L117" s="191">
        <v>150000</v>
      </c>
      <c r="M117" s="191">
        <v>1000000</v>
      </c>
      <c r="N117" s="191">
        <f>L117+M117</f>
        <v>1150000</v>
      </c>
      <c r="O117" s="30" t="s">
        <v>284</v>
      </c>
      <c r="P117" s="215"/>
      <c r="Q117" s="215"/>
      <c r="R117" s="215"/>
      <c r="S117" s="215"/>
    </row>
    <row r="118" spans="1:19" s="116" customFormat="1" ht="43.5" customHeight="1" outlineLevel="2">
      <c r="A118" s="124" t="s">
        <v>600</v>
      </c>
      <c r="B118" s="70" t="s">
        <v>285</v>
      </c>
      <c r="C118" s="73" t="s">
        <v>286</v>
      </c>
      <c r="D118" s="34" t="s">
        <v>73</v>
      </c>
      <c r="E118" s="166"/>
      <c r="F118" s="18"/>
      <c r="G118" s="25" t="s">
        <v>5</v>
      </c>
      <c r="H118" s="51">
        <v>0</v>
      </c>
      <c r="I118" s="51">
        <v>0</v>
      </c>
      <c r="J118" s="51">
        <v>0</v>
      </c>
      <c r="K118" s="51">
        <v>0</v>
      </c>
      <c r="L118" s="51">
        <v>0</v>
      </c>
      <c r="M118" s="51">
        <f>M120+M121</f>
        <v>2500000</v>
      </c>
      <c r="N118" s="51">
        <f>L118+M118</f>
        <v>2500000</v>
      </c>
      <c r="O118" s="79" t="s">
        <v>181</v>
      </c>
      <c r="P118" s="84" t="s">
        <v>181</v>
      </c>
      <c r="Q118" s="84" t="s">
        <v>181</v>
      </c>
      <c r="R118" s="84" t="s">
        <v>181</v>
      </c>
      <c r="S118" s="84" t="s">
        <v>181</v>
      </c>
    </row>
    <row r="119" spans="1:19" s="112" customFormat="1" ht="86.25" customHeight="1" outlineLevel="2">
      <c r="A119" s="133"/>
      <c r="B119" s="80"/>
      <c r="C119" s="46"/>
      <c r="D119" s="46" t="s">
        <v>287</v>
      </c>
      <c r="E119" s="175"/>
      <c r="F119" s="81"/>
      <c r="G119" s="64" t="s">
        <v>288</v>
      </c>
      <c r="H119" s="58"/>
      <c r="I119" s="58"/>
      <c r="J119" s="58"/>
      <c r="K119" s="58"/>
      <c r="L119" s="58"/>
      <c r="M119" s="59" t="s">
        <v>289</v>
      </c>
      <c r="N119" s="59"/>
      <c r="O119" s="94"/>
      <c r="P119" s="219"/>
      <c r="Q119" s="219"/>
      <c r="R119" s="219"/>
      <c r="S119" s="219"/>
    </row>
    <row r="120" spans="1:19" s="112" customFormat="1" ht="97.5" customHeight="1" outlineLevel="1">
      <c r="A120" s="134" t="s">
        <v>730</v>
      </c>
      <c r="B120" s="83" t="s">
        <v>290</v>
      </c>
      <c r="C120" s="32" t="s">
        <v>291</v>
      </c>
      <c r="D120" s="32" t="s">
        <v>729</v>
      </c>
      <c r="E120" s="173" t="s">
        <v>6</v>
      </c>
      <c r="F120" s="189" t="s">
        <v>292</v>
      </c>
      <c r="G120" s="190" t="s">
        <v>293</v>
      </c>
      <c r="H120" s="191">
        <v>0</v>
      </c>
      <c r="I120" s="191">
        <v>0</v>
      </c>
      <c r="J120" s="191">
        <v>0</v>
      </c>
      <c r="K120" s="191">
        <v>0</v>
      </c>
      <c r="L120" s="191">
        <v>0</v>
      </c>
      <c r="M120" s="191">
        <v>1500000</v>
      </c>
      <c r="N120" s="191">
        <f>L120+M120</f>
        <v>1500000</v>
      </c>
      <c r="O120" s="30" t="s">
        <v>294</v>
      </c>
      <c r="P120" s="215"/>
      <c r="Q120" s="215"/>
      <c r="R120" s="215"/>
      <c r="S120" s="215"/>
    </row>
    <row r="121" spans="1:19" s="112" customFormat="1" ht="93" customHeight="1" outlineLevel="1">
      <c r="A121" s="134" t="s">
        <v>731</v>
      </c>
      <c r="B121" s="83" t="s">
        <v>295</v>
      </c>
      <c r="C121" s="32" t="s">
        <v>296</v>
      </c>
      <c r="D121" s="32" t="s">
        <v>872</v>
      </c>
      <c r="E121" s="173" t="s">
        <v>6</v>
      </c>
      <c r="F121" s="189" t="s">
        <v>9</v>
      </c>
      <c r="G121" s="190" t="s">
        <v>293</v>
      </c>
      <c r="H121" s="191">
        <v>0</v>
      </c>
      <c r="I121" s="191">
        <v>0</v>
      </c>
      <c r="J121" s="191">
        <v>0</v>
      </c>
      <c r="K121" s="191">
        <v>0</v>
      </c>
      <c r="L121" s="191">
        <v>0</v>
      </c>
      <c r="M121" s="191">
        <v>1000000</v>
      </c>
      <c r="N121" s="191">
        <f>L121+M121</f>
        <v>1000000</v>
      </c>
      <c r="O121" s="30" t="s">
        <v>294</v>
      </c>
      <c r="P121" s="215"/>
      <c r="Q121" s="215"/>
      <c r="R121" s="215"/>
      <c r="S121" s="215"/>
    </row>
    <row r="122" spans="1:19" s="116" customFormat="1" ht="37.5" customHeight="1" outlineLevel="2">
      <c r="A122" s="124" t="s">
        <v>601</v>
      </c>
      <c r="B122" s="70" t="s">
        <v>297</v>
      </c>
      <c r="C122" s="73" t="s">
        <v>298</v>
      </c>
      <c r="D122" s="34" t="s">
        <v>73</v>
      </c>
      <c r="E122" s="166"/>
      <c r="F122" s="18"/>
      <c r="G122" s="25" t="s">
        <v>5</v>
      </c>
      <c r="H122" s="51">
        <v>0</v>
      </c>
      <c r="I122" s="51">
        <v>0</v>
      </c>
      <c r="J122" s="51">
        <v>0</v>
      </c>
      <c r="K122" s="51">
        <v>0</v>
      </c>
      <c r="L122" s="51">
        <v>0</v>
      </c>
      <c r="M122" s="51">
        <f>M124</f>
        <v>2000000</v>
      </c>
      <c r="N122" s="51">
        <f>L122+M122</f>
        <v>2000000</v>
      </c>
      <c r="O122" s="79"/>
      <c r="P122" s="84"/>
      <c r="Q122" s="84"/>
      <c r="R122" s="84"/>
      <c r="S122" s="84"/>
    </row>
    <row r="123" spans="1:19" s="112" customFormat="1" ht="43.5" customHeight="1" outlineLevel="2">
      <c r="A123" s="133"/>
      <c r="B123" s="80"/>
      <c r="C123" s="46"/>
      <c r="D123" s="46" t="s">
        <v>299</v>
      </c>
      <c r="E123" s="175"/>
      <c r="F123" s="81"/>
      <c r="G123" s="64" t="s">
        <v>300</v>
      </c>
      <c r="H123" s="58"/>
      <c r="I123" s="58"/>
      <c r="J123" s="58"/>
      <c r="K123" s="58"/>
      <c r="L123" s="58"/>
      <c r="M123" s="59" t="s">
        <v>301</v>
      </c>
      <c r="N123" s="59"/>
      <c r="O123" s="94"/>
      <c r="P123" s="219"/>
      <c r="Q123" s="219"/>
      <c r="R123" s="219"/>
      <c r="S123" s="219"/>
    </row>
    <row r="124" spans="1:19" s="112" customFormat="1" ht="94.5" customHeight="1" outlineLevel="1">
      <c r="A124" s="134" t="s">
        <v>732</v>
      </c>
      <c r="B124" s="83" t="s">
        <v>302</v>
      </c>
      <c r="C124" s="32" t="s">
        <v>303</v>
      </c>
      <c r="D124" s="32" t="s">
        <v>733</v>
      </c>
      <c r="E124" s="173" t="s">
        <v>6</v>
      </c>
      <c r="F124" s="189" t="s">
        <v>563</v>
      </c>
      <c r="G124" s="190" t="s">
        <v>300</v>
      </c>
      <c r="H124" s="191">
        <v>0</v>
      </c>
      <c r="I124" s="191">
        <v>0</v>
      </c>
      <c r="J124" s="191">
        <v>0</v>
      </c>
      <c r="K124" s="191">
        <v>0</v>
      </c>
      <c r="L124" s="191">
        <v>0</v>
      </c>
      <c r="M124" s="191">
        <v>2000000</v>
      </c>
      <c r="N124" s="191">
        <f>L124+M124</f>
        <v>2000000</v>
      </c>
      <c r="O124" s="30" t="s">
        <v>304</v>
      </c>
      <c r="P124" s="215"/>
      <c r="Q124" s="215"/>
      <c r="R124" s="215"/>
      <c r="S124" s="215"/>
    </row>
    <row r="125" spans="1:19" s="116" customFormat="1" ht="57" customHeight="1" outlineLevel="2">
      <c r="A125" s="124" t="s">
        <v>734</v>
      </c>
      <c r="B125" s="70" t="s">
        <v>305</v>
      </c>
      <c r="C125" s="73" t="s">
        <v>306</v>
      </c>
      <c r="D125" s="34" t="s">
        <v>73</v>
      </c>
      <c r="E125" s="166"/>
      <c r="F125" s="18"/>
      <c r="G125" s="25" t="s">
        <v>5</v>
      </c>
      <c r="H125" s="51">
        <v>0</v>
      </c>
      <c r="I125" s="51">
        <v>0</v>
      </c>
      <c r="J125" s="51">
        <v>0</v>
      </c>
      <c r="K125" s="51">
        <v>0</v>
      </c>
      <c r="L125" s="51">
        <v>0</v>
      </c>
      <c r="M125" s="51">
        <f>M127</f>
        <v>400000</v>
      </c>
      <c r="N125" s="51">
        <f>L125+M125</f>
        <v>400000</v>
      </c>
      <c r="O125" s="79"/>
      <c r="P125" s="84"/>
      <c r="Q125" s="84"/>
      <c r="R125" s="84"/>
      <c r="S125" s="84"/>
    </row>
    <row r="126" spans="1:19" s="112" customFormat="1" ht="139.5" customHeight="1" outlineLevel="2">
      <c r="A126" s="133"/>
      <c r="B126" s="80"/>
      <c r="C126" s="46"/>
      <c r="D126" s="46" t="s">
        <v>307</v>
      </c>
      <c r="E126" s="175"/>
      <c r="F126" s="81"/>
      <c r="G126" s="64" t="s">
        <v>735</v>
      </c>
      <c r="H126" s="58"/>
      <c r="I126" s="58"/>
      <c r="J126" s="58"/>
      <c r="K126" s="58"/>
      <c r="L126" s="58"/>
      <c r="M126" s="200" t="s">
        <v>308</v>
      </c>
      <c r="N126" s="200"/>
      <c r="O126" s="94"/>
      <c r="P126" s="219"/>
      <c r="Q126" s="219"/>
      <c r="R126" s="219"/>
      <c r="S126" s="219"/>
    </row>
    <row r="127" spans="1:19" s="112" customFormat="1" ht="93" customHeight="1" outlineLevel="1">
      <c r="A127" s="134" t="s">
        <v>736</v>
      </c>
      <c r="B127" s="83" t="s">
        <v>309</v>
      </c>
      <c r="C127" s="32" t="s">
        <v>310</v>
      </c>
      <c r="D127" s="28" t="s">
        <v>737</v>
      </c>
      <c r="E127" s="173" t="s">
        <v>6</v>
      </c>
      <c r="F127" s="189"/>
      <c r="G127" s="190" t="s">
        <v>311</v>
      </c>
      <c r="H127" s="191">
        <v>0</v>
      </c>
      <c r="I127" s="191">
        <v>0</v>
      </c>
      <c r="J127" s="191">
        <v>0</v>
      </c>
      <c r="K127" s="191">
        <v>0</v>
      </c>
      <c r="L127" s="191">
        <v>0</v>
      </c>
      <c r="M127" s="191">
        <v>400000</v>
      </c>
      <c r="N127" s="191">
        <f>L127+M127</f>
        <v>400000</v>
      </c>
      <c r="O127" s="30" t="s">
        <v>304</v>
      </c>
      <c r="P127" s="215"/>
      <c r="Q127" s="215"/>
      <c r="R127" s="215"/>
      <c r="S127" s="215"/>
    </row>
    <row r="128" spans="1:19" s="116" customFormat="1" ht="43.5" customHeight="1" outlineLevel="2">
      <c r="A128" s="124" t="s">
        <v>738</v>
      </c>
      <c r="B128" s="70" t="s">
        <v>312</v>
      </c>
      <c r="C128" s="73" t="s">
        <v>313</v>
      </c>
      <c r="D128" s="34" t="s">
        <v>73</v>
      </c>
      <c r="E128" s="166"/>
      <c r="F128" s="18"/>
      <c r="G128" s="25" t="s">
        <v>5</v>
      </c>
      <c r="H128" s="51">
        <v>0</v>
      </c>
      <c r="I128" s="51">
        <v>0</v>
      </c>
      <c r="J128" s="51">
        <v>0</v>
      </c>
      <c r="K128" s="51">
        <v>0</v>
      </c>
      <c r="L128" s="51">
        <v>0</v>
      </c>
      <c r="M128" s="51">
        <f>M130</f>
        <v>4000000</v>
      </c>
      <c r="N128" s="51">
        <f>L128+M128</f>
        <v>4000000</v>
      </c>
      <c r="O128" s="79"/>
      <c r="P128" s="84"/>
      <c r="Q128" s="84"/>
      <c r="R128" s="84"/>
      <c r="S128" s="84"/>
    </row>
    <row r="129" spans="1:19" s="112" customFormat="1" ht="133.5" customHeight="1" outlineLevel="2">
      <c r="A129" s="133"/>
      <c r="B129" s="80"/>
      <c r="C129" s="46"/>
      <c r="D129" s="46" t="s">
        <v>314</v>
      </c>
      <c r="E129" s="175"/>
      <c r="F129" s="81"/>
      <c r="G129" s="64" t="s">
        <v>739</v>
      </c>
      <c r="H129" s="58"/>
      <c r="I129" s="58"/>
      <c r="J129" s="58"/>
      <c r="K129" s="58"/>
      <c r="L129" s="58"/>
      <c r="M129" s="200" t="s">
        <v>315</v>
      </c>
      <c r="N129" s="200"/>
      <c r="O129" s="94"/>
      <c r="P129" s="219"/>
      <c r="Q129" s="219"/>
      <c r="R129" s="219"/>
      <c r="S129" s="219"/>
    </row>
    <row r="130" spans="1:19" s="112" customFormat="1" ht="98.25" customHeight="1" outlineLevel="1">
      <c r="A130" s="134" t="s">
        <v>741</v>
      </c>
      <c r="B130" s="83" t="s">
        <v>316</v>
      </c>
      <c r="C130" s="32" t="s">
        <v>317</v>
      </c>
      <c r="D130" s="28" t="s">
        <v>740</v>
      </c>
      <c r="E130" s="173" t="s">
        <v>6</v>
      </c>
      <c r="F130" s="189"/>
      <c r="G130" s="190" t="s">
        <v>318</v>
      </c>
      <c r="H130" s="191">
        <v>0</v>
      </c>
      <c r="I130" s="191">
        <v>0</v>
      </c>
      <c r="J130" s="191">
        <v>0</v>
      </c>
      <c r="K130" s="191">
        <v>0</v>
      </c>
      <c r="L130" s="191">
        <v>0</v>
      </c>
      <c r="M130" s="191">
        <v>4000000</v>
      </c>
      <c r="N130" s="191">
        <f>L130+M130</f>
        <v>4000000</v>
      </c>
      <c r="O130" s="30" t="s">
        <v>304</v>
      </c>
      <c r="P130" s="215"/>
      <c r="Q130" s="215"/>
      <c r="R130" s="215"/>
      <c r="S130" s="215"/>
    </row>
    <row r="131" spans="1:19" s="116" customFormat="1" ht="40.5" customHeight="1" outlineLevel="2">
      <c r="A131" s="124" t="s">
        <v>742</v>
      </c>
      <c r="B131" s="70" t="s">
        <v>319</v>
      </c>
      <c r="C131" s="73" t="s">
        <v>575</v>
      </c>
      <c r="D131" s="34" t="s">
        <v>73</v>
      </c>
      <c r="E131" s="166"/>
      <c r="F131" s="18"/>
      <c r="G131" s="25" t="s">
        <v>5</v>
      </c>
      <c r="H131" s="51">
        <v>0</v>
      </c>
      <c r="I131" s="51">
        <v>0</v>
      </c>
      <c r="J131" s="51">
        <v>0</v>
      </c>
      <c r="K131" s="51">
        <v>0</v>
      </c>
      <c r="L131" s="51">
        <v>0</v>
      </c>
      <c r="M131" s="51">
        <f>M133+M134</f>
        <v>0</v>
      </c>
      <c r="N131" s="51">
        <f>L131+M131</f>
        <v>0</v>
      </c>
      <c r="O131" s="79"/>
      <c r="P131" s="84"/>
      <c r="Q131" s="84"/>
      <c r="R131" s="84"/>
      <c r="S131" s="84"/>
    </row>
    <row r="132" spans="1:19" s="112" customFormat="1" ht="69.75" customHeight="1" outlineLevel="2">
      <c r="A132" s="133"/>
      <c r="B132" s="80"/>
      <c r="C132" s="46"/>
      <c r="D132" s="46" t="s">
        <v>320</v>
      </c>
      <c r="E132" s="175"/>
      <c r="F132" s="81"/>
      <c r="G132" s="64" t="s">
        <v>321</v>
      </c>
      <c r="H132" s="58"/>
      <c r="I132" s="58"/>
      <c r="J132" s="58"/>
      <c r="K132" s="58"/>
      <c r="L132" s="58"/>
      <c r="M132" s="59" t="s">
        <v>322</v>
      </c>
      <c r="N132" s="59"/>
      <c r="O132" s="94"/>
      <c r="P132" s="219"/>
      <c r="Q132" s="219"/>
      <c r="R132" s="219"/>
      <c r="S132" s="219"/>
    </row>
    <row r="133" spans="1:19" s="112" customFormat="1" ht="36" customHeight="1" outlineLevel="1">
      <c r="A133" s="134" t="s">
        <v>743</v>
      </c>
      <c r="B133" s="83" t="s">
        <v>323</v>
      </c>
      <c r="C133" s="32" t="s">
        <v>324</v>
      </c>
      <c r="D133" s="32" t="s">
        <v>322</v>
      </c>
      <c r="E133" s="173" t="s">
        <v>6</v>
      </c>
      <c r="F133" s="189" t="s">
        <v>325</v>
      </c>
      <c r="G133" s="190" t="s">
        <v>326</v>
      </c>
      <c r="H133" s="191">
        <v>0</v>
      </c>
      <c r="I133" s="191">
        <v>0</v>
      </c>
      <c r="J133" s="191">
        <v>0</v>
      </c>
      <c r="K133" s="191">
        <v>0</v>
      </c>
      <c r="L133" s="191">
        <v>0</v>
      </c>
      <c r="M133" s="191">
        <v>0</v>
      </c>
      <c r="N133" s="191">
        <f>L133+M133</f>
        <v>0</v>
      </c>
      <c r="O133" s="30" t="s">
        <v>327</v>
      </c>
      <c r="P133" s="215"/>
      <c r="Q133" s="215"/>
      <c r="R133" s="215"/>
      <c r="S133" s="215"/>
    </row>
    <row r="134" spans="1:19" s="112" customFormat="1" ht="42.75" customHeight="1" outlineLevel="1">
      <c r="A134" s="134" t="s">
        <v>744</v>
      </c>
      <c r="B134" s="83" t="s">
        <v>328</v>
      </c>
      <c r="C134" s="32" t="s">
        <v>576</v>
      </c>
      <c r="D134" s="28" t="s">
        <v>745</v>
      </c>
      <c r="E134" s="173" t="s">
        <v>6</v>
      </c>
      <c r="F134" s="189" t="s">
        <v>329</v>
      </c>
      <c r="G134" s="190" t="s">
        <v>330</v>
      </c>
      <c r="H134" s="191">
        <v>0</v>
      </c>
      <c r="I134" s="191">
        <v>0</v>
      </c>
      <c r="J134" s="191">
        <v>0</v>
      </c>
      <c r="K134" s="191">
        <v>0</v>
      </c>
      <c r="L134" s="191">
        <v>0</v>
      </c>
      <c r="M134" s="191">
        <v>0</v>
      </c>
      <c r="N134" s="191">
        <f>L134+M134</f>
        <v>0</v>
      </c>
      <c r="O134" s="30" t="s">
        <v>327</v>
      </c>
      <c r="P134" s="215"/>
      <c r="Q134" s="215"/>
      <c r="R134" s="215"/>
      <c r="S134" s="215"/>
    </row>
    <row r="135" spans="1:19" s="116" customFormat="1" ht="72.75" customHeight="1" outlineLevel="2">
      <c r="A135" s="124" t="s">
        <v>746</v>
      </c>
      <c r="B135" s="70" t="s">
        <v>331</v>
      </c>
      <c r="C135" s="73" t="s">
        <v>332</v>
      </c>
      <c r="D135" s="34" t="s">
        <v>73</v>
      </c>
      <c r="E135" s="166"/>
      <c r="F135" s="18"/>
      <c r="G135" s="25" t="s">
        <v>5</v>
      </c>
      <c r="H135" s="51">
        <v>0</v>
      </c>
      <c r="I135" s="51">
        <v>0</v>
      </c>
      <c r="J135" s="51">
        <v>0</v>
      </c>
      <c r="K135" s="51">
        <v>0</v>
      </c>
      <c r="L135" s="51">
        <v>0</v>
      </c>
      <c r="M135" s="51">
        <f>M137</f>
        <v>4000000</v>
      </c>
      <c r="N135" s="51">
        <f>L135+M135</f>
        <v>4000000</v>
      </c>
      <c r="O135" s="79"/>
      <c r="P135" s="84"/>
      <c r="Q135" s="84"/>
      <c r="R135" s="84"/>
      <c r="S135" s="84"/>
    </row>
    <row r="136" spans="1:19" s="112" customFormat="1" ht="19.5" customHeight="1" outlineLevel="2">
      <c r="A136" s="133"/>
      <c r="B136" s="80"/>
      <c r="C136" s="46"/>
      <c r="D136" s="46" t="s">
        <v>333</v>
      </c>
      <c r="E136" s="175"/>
      <c r="F136" s="81"/>
      <c r="G136" s="64" t="s">
        <v>334</v>
      </c>
      <c r="H136" s="59"/>
      <c r="I136" s="58"/>
      <c r="J136" s="58"/>
      <c r="K136" s="58"/>
      <c r="L136" s="58"/>
      <c r="M136" s="59">
        <v>1</v>
      </c>
      <c r="N136" s="59"/>
      <c r="O136" s="94"/>
      <c r="P136" s="215"/>
      <c r="Q136" s="215"/>
      <c r="R136" s="215"/>
      <c r="S136" s="215"/>
    </row>
    <row r="137" spans="1:19" s="112" customFormat="1" ht="33" customHeight="1" outlineLevel="1">
      <c r="A137" s="134" t="s">
        <v>748</v>
      </c>
      <c r="B137" s="83" t="s">
        <v>335</v>
      </c>
      <c r="C137" s="32" t="s">
        <v>336</v>
      </c>
      <c r="D137" s="28" t="s">
        <v>747</v>
      </c>
      <c r="E137" s="173" t="s">
        <v>6</v>
      </c>
      <c r="F137" s="189"/>
      <c r="G137" s="190"/>
      <c r="H137" s="191">
        <v>0</v>
      </c>
      <c r="I137" s="191">
        <v>0</v>
      </c>
      <c r="J137" s="191">
        <v>0</v>
      </c>
      <c r="K137" s="191">
        <v>0</v>
      </c>
      <c r="L137" s="191">
        <v>0</v>
      </c>
      <c r="M137" s="191">
        <v>4000000</v>
      </c>
      <c r="N137" s="191">
        <f>L137+M137</f>
        <v>4000000</v>
      </c>
      <c r="O137" s="30"/>
      <c r="P137" s="215"/>
      <c r="Q137" s="215"/>
      <c r="R137" s="215"/>
      <c r="S137" s="215"/>
    </row>
    <row r="138" spans="1:19" s="110" customFormat="1" outlineLevel="2">
      <c r="A138" s="132"/>
      <c r="B138" s="66"/>
      <c r="C138" s="198" t="s">
        <v>7</v>
      </c>
      <c r="D138" s="198" t="s">
        <v>73</v>
      </c>
      <c r="E138" s="164"/>
      <c r="F138" s="182"/>
      <c r="G138" s="198" t="s">
        <v>5</v>
      </c>
      <c r="H138" s="50">
        <f t="shared" ref="H138:N138" si="7">H140+H143+H146+H149</f>
        <v>10000</v>
      </c>
      <c r="I138" s="50">
        <f t="shared" si="7"/>
        <v>210000</v>
      </c>
      <c r="J138" s="50">
        <f t="shared" si="7"/>
        <v>210000</v>
      </c>
      <c r="K138" s="50">
        <f t="shared" si="7"/>
        <v>210000</v>
      </c>
      <c r="L138" s="50">
        <f t="shared" si="7"/>
        <v>640000</v>
      </c>
      <c r="M138" s="50">
        <f>M140+M143+M146+M149</f>
        <v>6080000</v>
      </c>
      <c r="N138" s="50">
        <f t="shared" si="7"/>
        <v>6720000</v>
      </c>
      <c r="O138" s="38"/>
      <c r="P138" s="208"/>
      <c r="Q138" s="208"/>
      <c r="R138" s="208"/>
      <c r="S138" s="208"/>
    </row>
    <row r="139" spans="1:19" s="143" customFormat="1" ht="58.5" customHeight="1" outlineLevel="2">
      <c r="A139" s="146" t="s">
        <v>602</v>
      </c>
      <c r="B139" s="193" t="s">
        <v>337</v>
      </c>
      <c r="C139" s="234" t="s">
        <v>749</v>
      </c>
      <c r="D139" s="246" t="s">
        <v>348</v>
      </c>
      <c r="E139" s="247"/>
      <c r="F139" s="226"/>
      <c r="G139" s="241" t="s">
        <v>873</v>
      </c>
      <c r="H139" s="196"/>
      <c r="I139" s="196"/>
      <c r="J139" s="196"/>
      <c r="K139" s="196"/>
      <c r="L139" s="196"/>
      <c r="M139" s="248" t="s">
        <v>875</v>
      </c>
      <c r="N139" s="196"/>
      <c r="O139" s="185"/>
      <c r="P139" s="217"/>
      <c r="Q139" s="217"/>
      <c r="R139" s="217"/>
      <c r="S139" s="217"/>
    </row>
    <row r="140" spans="1:19" s="116" customFormat="1" ht="33" customHeight="1" outlineLevel="2">
      <c r="A140" s="124" t="s">
        <v>603</v>
      </c>
      <c r="B140" s="70" t="s">
        <v>338</v>
      </c>
      <c r="C140" s="73" t="s">
        <v>339</v>
      </c>
      <c r="D140" s="34" t="s">
        <v>73</v>
      </c>
      <c r="E140" s="166"/>
      <c r="F140" s="18"/>
      <c r="G140" s="25" t="s">
        <v>5</v>
      </c>
      <c r="H140" s="51">
        <v>0</v>
      </c>
      <c r="I140" s="51">
        <v>0</v>
      </c>
      <c r="J140" s="51">
        <v>0</v>
      </c>
      <c r="K140" s="51">
        <v>0</v>
      </c>
      <c r="L140" s="51">
        <v>0</v>
      </c>
      <c r="M140" s="51">
        <f>M142</f>
        <v>40000</v>
      </c>
      <c r="N140" s="51">
        <f>L140+M140</f>
        <v>40000</v>
      </c>
      <c r="O140" s="79"/>
      <c r="P140" s="84"/>
      <c r="Q140" s="84"/>
      <c r="R140" s="84"/>
      <c r="S140" s="84"/>
    </row>
    <row r="141" spans="1:19" s="112" customFormat="1" ht="33" customHeight="1" outlineLevel="2">
      <c r="A141" s="128"/>
      <c r="B141" s="118"/>
      <c r="C141" s="46"/>
      <c r="D141" s="46" t="s">
        <v>340</v>
      </c>
      <c r="E141" s="175"/>
      <c r="F141" s="81"/>
      <c r="G141" s="64" t="s">
        <v>341</v>
      </c>
      <c r="H141" s="58"/>
      <c r="I141" s="58"/>
      <c r="J141" s="58"/>
      <c r="K141" s="58"/>
      <c r="L141" s="58"/>
      <c r="M141" s="59" t="s">
        <v>342</v>
      </c>
      <c r="N141" s="59"/>
      <c r="O141" s="94"/>
      <c r="P141" s="219"/>
      <c r="Q141" s="219"/>
      <c r="R141" s="219"/>
      <c r="S141" s="219"/>
    </row>
    <row r="142" spans="1:19" s="112" customFormat="1" ht="109.5" customHeight="1" outlineLevel="2">
      <c r="A142" s="123" t="s">
        <v>750</v>
      </c>
      <c r="B142" s="72" t="s">
        <v>343</v>
      </c>
      <c r="C142" s="188" t="s">
        <v>344</v>
      </c>
      <c r="D142" s="188" t="s">
        <v>751</v>
      </c>
      <c r="E142" s="168" t="s">
        <v>43</v>
      </c>
      <c r="F142" s="20" t="s">
        <v>345</v>
      </c>
      <c r="G142" s="188" t="s">
        <v>341</v>
      </c>
      <c r="H142" s="52">
        <v>0</v>
      </c>
      <c r="I142" s="52">
        <v>0</v>
      </c>
      <c r="J142" s="52">
        <v>0</v>
      </c>
      <c r="K142" s="52">
        <v>0</v>
      </c>
      <c r="L142" s="52">
        <v>0</v>
      </c>
      <c r="M142" s="191">
        <v>40000</v>
      </c>
      <c r="N142" s="191">
        <f>L142+M142</f>
        <v>40000</v>
      </c>
      <c r="O142" s="30" t="s">
        <v>346</v>
      </c>
      <c r="P142" s="215"/>
      <c r="Q142" s="215"/>
      <c r="R142" s="215"/>
      <c r="S142" s="215"/>
    </row>
    <row r="143" spans="1:19" s="116" customFormat="1" ht="30.75" customHeight="1" outlineLevel="2">
      <c r="A143" s="124" t="s">
        <v>604</v>
      </c>
      <c r="B143" s="70" t="s">
        <v>347</v>
      </c>
      <c r="C143" s="31" t="s">
        <v>874</v>
      </c>
      <c r="D143" s="31" t="s">
        <v>73</v>
      </c>
      <c r="E143" s="171"/>
      <c r="F143" s="36"/>
      <c r="G143" s="31" t="s">
        <v>5</v>
      </c>
      <c r="H143" s="51">
        <v>0</v>
      </c>
      <c r="I143" s="51">
        <v>0</v>
      </c>
      <c r="J143" s="51">
        <v>0</v>
      </c>
      <c r="K143" s="51">
        <v>0</v>
      </c>
      <c r="L143" s="51">
        <f>SUM(H143:K143)</f>
        <v>0</v>
      </c>
      <c r="M143" s="51">
        <f>M145</f>
        <v>3000000</v>
      </c>
      <c r="N143" s="51">
        <f>L143+M143</f>
        <v>3000000</v>
      </c>
      <c r="O143" s="79"/>
      <c r="P143" s="84"/>
      <c r="Q143" s="84"/>
      <c r="R143" s="84"/>
      <c r="S143" s="84"/>
    </row>
    <row r="144" spans="1:19" s="112" customFormat="1" ht="73.5" customHeight="1" outlineLevel="2">
      <c r="A144" s="130"/>
      <c r="B144" s="77"/>
      <c r="C144" s="65"/>
      <c r="D144" s="243" t="s">
        <v>876</v>
      </c>
      <c r="E144" s="244"/>
      <c r="F144" s="85"/>
      <c r="G144" s="245" t="s">
        <v>877</v>
      </c>
      <c r="H144" s="58"/>
      <c r="I144" s="58"/>
      <c r="J144" s="58"/>
      <c r="K144" s="59"/>
      <c r="L144" s="58"/>
      <c r="M144" s="245" t="s">
        <v>878</v>
      </c>
      <c r="N144" s="59"/>
      <c r="O144" s="87" t="s">
        <v>879</v>
      </c>
      <c r="P144" s="219"/>
      <c r="Q144" s="219"/>
      <c r="R144" s="219"/>
      <c r="S144" s="219"/>
    </row>
    <row r="145" spans="1:19" s="112" customFormat="1" ht="100.5" customHeight="1" outlineLevel="2">
      <c r="A145" s="123" t="s">
        <v>752</v>
      </c>
      <c r="B145" s="72" t="s">
        <v>349</v>
      </c>
      <c r="C145" s="32" t="s">
        <v>881</v>
      </c>
      <c r="D145" s="32" t="s">
        <v>882</v>
      </c>
      <c r="E145" s="169" t="s">
        <v>6</v>
      </c>
      <c r="F145" s="22"/>
      <c r="G145" s="32"/>
      <c r="H145" s="273" t="s">
        <v>350</v>
      </c>
      <c r="I145" s="273"/>
      <c r="J145" s="273"/>
      <c r="K145" s="273"/>
      <c r="L145" s="52">
        <f>SUM(H145:K145)</f>
        <v>0</v>
      </c>
      <c r="M145" s="52">
        <v>3000000</v>
      </c>
      <c r="N145" s="52">
        <f>L145+M145</f>
        <v>3000000</v>
      </c>
      <c r="O145" s="239" t="s">
        <v>880</v>
      </c>
      <c r="P145" s="215"/>
      <c r="Q145" s="215"/>
      <c r="R145" s="215"/>
      <c r="S145" s="215"/>
    </row>
    <row r="146" spans="1:19" s="116" customFormat="1" ht="33.75" customHeight="1" outlineLevel="2">
      <c r="A146" s="124" t="s">
        <v>753</v>
      </c>
      <c r="B146" s="70" t="s">
        <v>351</v>
      </c>
      <c r="C146" s="73" t="s">
        <v>352</v>
      </c>
      <c r="D146" s="34" t="s">
        <v>73</v>
      </c>
      <c r="E146" s="166"/>
      <c r="F146" s="18"/>
      <c r="G146" s="25" t="s">
        <v>5</v>
      </c>
      <c r="H146" s="51">
        <v>0</v>
      </c>
      <c r="I146" s="51">
        <f>I148</f>
        <v>200000</v>
      </c>
      <c r="J146" s="51">
        <f>J148</f>
        <v>200000</v>
      </c>
      <c r="K146" s="51">
        <f>K148</f>
        <v>200000</v>
      </c>
      <c r="L146" s="51">
        <f>H146+I146+J146+K146</f>
        <v>600000</v>
      </c>
      <c r="M146" s="51">
        <f>M148</f>
        <v>3000000</v>
      </c>
      <c r="N146" s="51">
        <f>L146+M146</f>
        <v>3600000</v>
      </c>
      <c r="O146" s="79"/>
      <c r="P146" s="84"/>
      <c r="Q146" s="84"/>
      <c r="R146" s="84"/>
      <c r="S146" s="84"/>
    </row>
    <row r="147" spans="1:19" s="144" customFormat="1" ht="59.25" customHeight="1" outlineLevel="2">
      <c r="A147" s="130"/>
      <c r="B147" s="77" t="s">
        <v>353</v>
      </c>
      <c r="C147" s="46"/>
      <c r="D147" s="46" t="s">
        <v>755</v>
      </c>
      <c r="E147" s="175"/>
      <c r="F147" s="81"/>
      <c r="G147" s="64" t="s">
        <v>354</v>
      </c>
      <c r="H147" s="58"/>
      <c r="I147" s="58"/>
      <c r="J147" s="58"/>
      <c r="K147" s="59" t="s">
        <v>355</v>
      </c>
      <c r="L147" s="58"/>
      <c r="M147" s="59" t="s">
        <v>356</v>
      </c>
      <c r="N147" s="59"/>
      <c r="O147" s="94"/>
      <c r="P147" s="214"/>
      <c r="Q147" s="214"/>
      <c r="R147" s="214"/>
      <c r="S147" s="214"/>
    </row>
    <row r="148" spans="1:19" s="112" customFormat="1" ht="151.5" customHeight="1" outlineLevel="2">
      <c r="A148" s="123" t="s">
        <v>754</v>
      </c>
      <c r="B148" s="72" t="s">
        <v>357</v>
      </c>
      <c r="C148" s="188" t="s">
        <v>358</v>
      </c>
      <c r="D148" s="188" t="s">
        <v>756</v>
      </c>
      <c r="E148" s="168" t="s">
        <v>6</v>
      </c>
      <c r="F148" s="20"/>
      <c r="G148" s="188"/>
      <c r="H148" s="52" t="s">
        <v>279</v>
      </c>
      <c r="I148" s="52">
        <v>200000</v>
      </c>
      <c r="J148" s="52">
        <v>200000</v>
      </c>
      <c r="K148" s="52">
        <v>200000</v>
      </c>
      <c r="L148" s="52">
        <v>600000</v>
      </c>
      <c r="M148" s="52">
        <v>3000000</v>
      </c>
      <c r="N148" s="52">
        <f>L148+M148</f>
        <v>3600000</v>
      </c>
      <c r="O148" s="30" t="s">
        <v>359</v>
      </c>
      <c r="P148" s="215"/>
      <c r="Q148" s="215"/>
      <c r="R148" s="215"/>
      <c r="S148" s="215"/>
    </row>
    <row r="149" spans="1:19" s="116" customFormat="1" ht="33.75" customHeight="1" outlineLevel="2">
      <c r="A149" s="124" t="s">
        <v>757</v>
      </c>
      <c r="B149" s="70" t="s">
        <v>360</v>
      </c>
      <c r="C149" s="73" t="s">
        <v>361</v>
      </c>
      <c r="D149" s="34" t="s">
        <v>73</v>
      </c>
      <c r="E149" s="166"/>
      <c r="F149" s="18"/>
      <c r="G149" s="25" t="s">
        <v>5</v>
      </c>
      <c r="H149" s="51">
        <f t="shared" ref="H149:M149" si="8">H151</f>
        <v>10000</v>
      </c>
      <c r="I149" s="51">
        <f t="shared" si="8"/>
        <v>10000</v>
      </c>
      <c r="J149" s="51">
        <f t="shared" si="8"/>
        <v>10000</v>
      </c>
      <c r="K149" s="51">
        <f t="shared" si="8"/>
        <v>10000</v>
      </c>
      <c r="L149" s="51">
        <f t="shared" si="8"/>
        <v>40000</v>
      </c>
      <c r="M149" s="51">
        <f t="shared" si="8"/>
        <v>40000</v>
      </c>
      <c r="N149" s="51">
        <f>L149+M149</f>
        <v>80000</v>
      </c>
      <c r="O149" s="79"/>
      <c r="P149" s="84"/>
      <c r="Q149" s="84"/>
      <c r="R149" s="84"/>
      <c r="S149" s="84"/>
    </row>
    <row r="150" spans="1:19" s="112" customFormat="1" ht="34.5" customHeight="1" outlineLevel="2">
      <c r="A150" s="130"/>
      <c r="B150" s="77"/>
      <c r="C150" s="46"/>
      <c r="D150" s="46" t="s">
        <v>362</v>
      </c>
      <c r="E150" s="175"/>
      <c r="F150" s="81"/>
      <c r="G150" s="64" t="s">
        <v>363</v>
      </c>
      <c r="H150" s="58"/>
      <c r="I150" s="58"/>
      <c r="J150" s="58"/>
      <c r="K150" s="58"/>
      <c r="L150" s="58"/>
      <c r="M150" s="59" t="s">
        <v>364</v>
      </c>
      <c r="N150" s="59"/>
      <c r="O150" s="94"/>
      <c r="P150" s="219"/>
      <c r="Q150" s="219"/>
      <c r="R150" s="219"/>
      <c r="S150" s="219"/>
    </row>
    <row r="151" spans="1:19" s="112" customFormat="1" ht="19.5" customHeight="1" outlineLevel="2">
      <c r="A151" s="134" t="s">
        <v>758</v>
      </c>
      <c r="B151" s="83" t="s">
        <v>57</v>
      </c>
      <c r="C151" s="188" t="s">
        <v>365</v>
      </c>
      <c r="D151" s="188" t="s">
        <v>759</v>
      </c>
      <c r="E151" s="169" t="s">
        <v>10</v>
      </c>
      <c r="F151" s="20" t="s">
        <v>345</v>
      </c>
      <c r="G151" s="188"/>
      <c r="H151" s="52">
        <v>10000</v>
      </c>
      <c r="I151" s="52">
        <v>10000</v>
      </c>
      <c r="J151" s="52">
        <v>10000</v>
      </c>
      <c r="K151" s="52">
        <v>10000</v>
      </c>
      <c r="L151" s="52">
        <v>40000</v>
      </c>
      <c r="M151" s="52">
        <v>40000</v>
      </c>
      <c r="N151" s="52">
        <f>M151+L151</f>
        <v>80000</v>
      </c>
      <c r="O151" s="30"/>
      <c r="P151" s="215"/>
      <c r="Q151" s="215"/>
      <c r="R151" s="215"/>
      <c r="S151" s="215"/>
    </row>
    <row r="152" spans="1:19" s="110" customFormat="1" ht="21" customHeight="1" outlineLevel="2">
      <c r="A152" s="132" t="s">
        <v>605</v>
      </c>
      <c r="B152" s="66"/>
      <c r="C152" s="67" t="s">
        <v>366</v>
      </c>
      <c r="D152" s="198" t="s">
        <v>73</v>
      </c>
      <c r="E152" s="164"/>
      <c r="F152" s="182"/>
      <c r="G152" s="198" t="s">
        <v>5</v>
      </c>
      <c r="H152" s="50">
        <f>H154+H169+H203+H225+H240</f>
        <v>275000</v>
      </c>
      <c r="I152" s="50">
        <f>I154+I169+I203+I225+I240</f>
        <v>395000</v>
      </c>
      <c r="J152" s="50">
        <f>J154+J169+J203+J225+J240</f>
        <v>370000</v>
      </c>
      <c r="K152" s="50">
        <f>K154+K169+K203+K225+K240</f>
        <v>810000</v>
      </c>
      <c r="L152" s="50">
        <f>SUM(H152:K152)</f>
        <v>1850000</v>
      </c>
      <c r="M152" s="50">
        <f>M154+M169+M203+M225+M240</f>
        <v>157232000</v>
      </c>
      <c r="N152" s="50">
        <f>N154+N169+N203+N225+N240</f>
        <v>159082000</v>
      </c>
      <c r="O152" s="38"/>
      <c r="P152" s="208"/>
      <c r="Q152" s="208"/>
      <c r="R152" s="208"/>
      <c r="S152" s="208"/>
    </row>
    <row r="153" spans="1:19" s="138" customFormat="1" ht="41.25" customHeight="1" outlineLevel="2">
      <c r="A153" s="149" t="s">
        <v>605</v>
      </c>
      <c r="B153" s="148" t="s">
        <v>367</v>
      </c>
      <c r="C153" s="183" t="s">
        <v>580</v>
      </c>
      <c r="D153" s="183" t="s">
        <v>368</v>
      </c>
      <c r="E153" s="172"/>
      <c r="F153" s="39"/>
      <c r="G153" s="183" t="s">
        <v>369</v>
      </c>
      <c r="H153" s="54"/>
      <c r="I153" s="54"/>
      <c r="J153" s="54"/>
      <c r="K153" s="54"/>
      <c r="L153" s="54"/>
      <c r="M153" s="54" t="s">
        <v>869</v>
      </c>
      <c r="N153" s="54"/>
      <c r="O153" s="40"/>
      <c r="P153" s="220"/>
      <c r="Q153" s="220"/>
      <c r="R153" s="220"/>
      <c r="S153" s="220"/>
    </row>
    <row r="154" spans="1:19" s="110" customFormat="1" ht="19.5" customHeight="1" outlineLevel="2">
      <c r="A154" s="132"/>
      <c r="B154" s="66"/>
      <c r="C154" s="67" t="s">
        <v>370</v>
      </c>
      <c r="D154" s="198"/>
      <c r="E154" s="164"/>
      <c r="F154" s="182"/>
      <c r="G154" s="198"/>
      <c r="H154" s="50">
        <f t="shared" ref="H154:M154" si="9">H155</f>
        <v>0</v>
      </c>
      <c r="I154" s="50">
        <f t="shared" si="9"/>
        <v>0</v>
      </c>
      <c r="J154" s="50">
        <f t="shared" si="9"/>
        <v>0</v>
      </c>
      <c r="K154" s="50">
        <f t="shared" si="9"/>
        <v>0</v>
      </c>
      <c r="L154" s="50">
        <f>SUM(H154:K154)</f>
        <v>0</v>
      </c>
      <c r="M154" s="50">
        <f t="shared" si="9"/>
        <v>100000000</v>
      </c>
      <c r="N154" s="50">
        <f>N155</f>
        <v>100000000</v>
      </c>
      <c r="O154" s="38"/>
      <c r="P154" s="208"/>
      <c r="Q154" s="208"/>
      <c r="R154" s="208"/>
      <c r="S154" s="208"/>
    </row>
    <row r="155" spans="1:19" s="110" customFormat="1" ht="21.75" customHeight="1" outlineLevel="2">
      <c r="A155" s="132"/>
      <c r="B155" s="66"/>
      <c r="C155" s="198" t="s">
        <v>7</v>
      </c>
      <c r="D155" s="198" t="s">
        <v>73</v>
      </c>
      <c r="E155" s="164"/>
      <c r="F155" s="182"/>
      <c r="G155" s="198" t="s">
        <v>5</v>
      </c>
      <c r="H155" s="50">
        <f>H160+H163+H166</f>
        <v>0</v>
      </c>
      <c r="I155" s="50">
        <f>I160+I163+I166</f>
        <v>0</v>
      </c>
      <c r="J155" s="50">
        <f>J160+J163+J166</f>
        <v>0</v>
      </c>
      <c r="K155" s="50">
        <f>K160+K163+K166</f>
        <v>0</v>
      </c>
      <c r="L155" s="50">
        <f>SUM(H155:K155)</f>
        <v>0</v>
      </c>
      <c r="M155" s="50">
        <f>M166+M163+M160</f>
        <v>100000000</v>
      </c>
      <c r="N155" s="50">
        <f>N160+N163+N166</f>
        <v>100000000</v>
      </c>
      <c r="O155" s="38"/>
      <c r="P155" s="208"/>
      <c r="Q155" s="208"/>
      <c r="R155" s="208"/>
      <c r="S155" s="208"/>
    </row>
    <row r="156" spans="1:19" s="143" customFormat="1" ht="66.75" customHeight="1" outlineLevel="2">
      <c r="A156" s="251" t="s">
        <v>606</v>
      </c>
      <c r="B156" s="260" t="s">
        <v>890</v>
      </c>
      <c r="C156" s="274" t="s">
        <v>760</v>
      </c>
      <c r="D156" s="180" t="s">
        <v>761</v>
      </c>
      <c r="E156" s="262"/>
      <c r="F156" s="264"/>
      <c r="G156" s="241" t="s">
        <v>904</v>
      </c>
      <c r="H156" s="265"/>
      <c r="I156" s="265"/>
      <c r="J156" s="265"/>
      <c r="K156" s="265"/>
      <c r="L156" s="265"/>
      <c r="M156" s="248" t="s">
        <v>908</v>
      </c>
      <c r="N156" s="196"/>
      <c r="O156" s="252"/>
      <c r="P156" s="217"/>
      <c r="Q156" s="217"/>
      <c r="R156" s="217"/>
      <c r="S156" s="217"/>
    </row>
    <row r="157" spans="1:19" s="143" customFormat="1" ht="45" customHeight="1" outlineLevel="2">
      <c r="A157" s="251"/>
      <c r="B157" s="260"/>
      <c r="C157" s="274"/>
      <c r="D157" s="180" t="s">
        <v>762</v>
      </c>
      <c r="E157" s="262"/>
      <c r="F157" s="264"/>
      <c r="G157" s="62" t="s">
        <v>857</v>
      </c>
      <c r="H157" s="265"/>
      <c r="I157" s="265"/>
      <c r="J157" s="265"/>
      <c r="K157" s="265"/>
      <c r="L157" s="265"/>
      <c r="M157" s="196" t="s">
        <v>765</v>
      </c>
      <c r="N157" s="196"/>
      <c r="O157" s="252"/>
      <c r="P157" s="217"/>
      <c r="Q157" s="217"/>
      <c r="R157" s="217"/>
      <c r="S157" s="217"/>
    </row>
    <row r="158" spans="1:19" s="143" customFormat="1" ht="33.75" customHeight="1" outlineLevel="2">
      <c r="A158" s="251"/>
      <c r="B158" s="260"/>
      <c r="C158" s="274"/>
      <c r="D158" s="180" t="s">
        <v>763</v>
      </c>
      <c r="E158" s="262"/>
      <c r="F158" s="264"/>
      <c r="G158" s="62" t="s">
        <v>858</v>
      </c>
      <c r="H158" s="265"/>
      <c r="I158" s="265"/>
      <c r="J158" s="265"/>
      <c r="K158" s="265"/>
      <c r="L158" s="265"/>
      <c r="M158" s="196" t="s">
        <v>766</v>
      </c>
      <c r="N158" s="196"/>
      <c r="O158" s="252"/>
      <c r="P158" s="217"/>
      <c r="Q158" s="217"/>
      <c r="R158" s="217"/>
      <c r="S158" s="217"/>
    </row>
    <row r="159" spans="1:19" s="143" customFormat="1" ht="63" customHeight="1" outlineLevel="2">
      <c r="A159" s="251"/>
      <c r="B159" s="260"/>
      <c r="C159" s="274"/>
      <c r="D159" s="180" t="s">
        <v>764</v>
      </c>
      <c r="E159" s="262"/>
      <c r="F159" s="264"/>
      <c r="G159" s="62" t="s">
        <v>859</v>
      </c>
      <c r="H159" s="265"/>
      <c r="I159" s="265"/>
      <c r="J159" s="265"/>
      <c r="K159" s="265"/>
      <c r="L159" s="265"/>
      <c r="M159" s="196" t="s">
        <v>767</v>
      </c>
      <c r="N159" s="196"/>
      <c r="O159" s="252"/>
      <c r="P159" s="217"/>
      <c r="Q159" s="217"/>
      <c r="R159" s="217"/>
      <c r="S159" s="217"/>
    </row>
    <row r="160" spans="1:19" s="116" customFormat="1" ht="30.75" customHeight="1" outlineLevel="2">
      <c r="A160" s="124" t="s">
        <v>607</v>
      </c>
      <c r="B160" s="70" t="s">
        <v>371</v>
      </c>
      <c r="C160" s="25" t="s">
        <v>905</v>
      </c>
      <c r="D160" s="34" t="s">
        <v>73</v>
      </c>
      <c r="E160" s="166"/>
      <c r="F160" s="18"/>
      <c r="G160" s="25" t="s">
        <v>5</v>
      </c>
      <c r="H160" s="51">
        <v>0</v>
      </c>
      <c r="I160" s="51">
        <v>0</v>
      </c>
      <c r="J160" s="51">
        <v>0</v>
      </c>
      <c r="K160" s="51">
        <v>0</v>
      </c>
      <c r="L160" s="51">
        <f>SUM(H160:K160)</f>
        <v>0</v>
      </c>
      <c r="M160" s="51">
        <v>100000000</v>
      </c>
      <c r="N160" s="51">
        <f>L160+M160</f>
        <v>100000000</v>
      </c>
      <c r="O160" s="74"/>
      <c r="P160" s="37"/>
      <c r="Q160" s="37"/>
      <c r="R160" s="37"/>
      <c r="S160" s="37"/>
    </row>
    <row r="161" spans="1:19" s="144" customFormat="1" ht="33.75" customHeight="1" outlineLevel="2">
      <c r="A161" s="127"/>
      <c r="B161" s="71"/>
      <c r="C161" s="46"/>
      <c r="D161" s="46" t="s">
        <v>372</v>
      </c>
      <c r="E161" s="175"/>
      <c r="F161" s="81"/>
      <c r="G161" s="64"/>
      <c r="H161" s="59"/>
      <c r="I161" s="59"/>
      <c r="J161" s="59"/>
      <c r="K161" s="59"/>
      <c r="L161" s="59" t="s">
        <v>181</v>
      </c>
      <c r="M161" s="59" t="s">
        <v>373</v>
      </c>
      <c r="N161" s="59"/>
      <c r="O161" s="82"/>
      <c r="P161" s="214"/>
      <c r="Q161" s="214"/>
      <c r="R161" s="214"/>
      <c r="S161" s="214"/>
    </row>
    <row r="162" spans="1:19" s="112" customFormat="1" ht="96" customHeight="1">
      <c r="A162" s="123" t="s">
        <v>768</v>
      </c>
      <c r="B162" s="72" t="s">
        <v>374</v>
      </c>
      <c r="C162" s="32" t="s">
        <v>375</v>
      </c>
      <c r="D162" s="28" t="s">
        <v>769</v>
      </c>
      <c r="E162" s="173" t="s">
        <v>6</v>
      </c>
      <c r="F162" s="189" t="s">
        <v>13</v>
      </c>
      <c r="G162" s="190" t="s">
        <v>376</v>
      </c>
      <c r="H162" s="268" t="s">
        <v>377</v>
      </c>
      <c r="I162" s="268"/>
      <c r="J162" s="268"/>
      <c r="K162" s="268"/>
      <c r="L162" s="268"/>
      <c r="M162" s="191">
        <v>100000000</v>
      </c>
      <c r="N162" s="191">
        <f>M162</f>
        <v>100000000</v>
      </c>
      <c r="O162" s="100" t="s">
        <v>378</v>
      </c>
      <c r="P162" s="215"/>
      <c r="Q162" s="215"/>
      <c r="R162" s="215"/>
      <c r="S162" s="215"/>
    </row>
    <row r="163" spans="1:19" s="116" customFormat="1" ht="58.5" customHeight="1" outlineLevel="2">
      <c r="A163" s="124" t="s">
        <v>770</v>
      </c>
      <c r="B163" s="70" t="s">
        <v>379</v>
      </c>
      <c r="C163" s="25" t="s">
        <v>583</v>
      </c>
      <c r="D163" s="34" t="s">
        <v>73</v>
      </c>
      <c r="E163" s="166"/>
      <c r="F163" s="18"/>
      <c r="G163" s="25" t="s">
        <v>5</v>
      </c>
      <c r="H163" s="51">
        <v>0</v>
      </c>
      <c r="I163" s="51">
        <v>0</v>
      </c>
      <c r="J163" s="51">
        <v>0</v>
      </c>
      <c r="K163" s="51">
        <v>0</v>
      </c>
      <c r="L163" s="51">
        <v>0</v>
      </c>
      <c r="M163" s="51">
        <v>0</v>
      </c>
      <c r="N163" s="51">
        <f>L163+M163</f>
        <v>0</v>
      </c>
      <c r="O163" s="74"/>
      <c r="P163" s="37"/>
      <c r="Q163" s="37"/>
      <c r="R163" s="37"/>
      <c r="S163" s="37"/>
    </row>
    <row r="164" spans="1:19" s="112" customFormat="1" ht="65.25" customHeight="1" outlineLevel="2">
      <c r="A164" s="133"/>
      <c r="B164" s="80"/>
      <c r="C164" s="95"/>
      <c r="D164" s="46" t="s">
        <v>380</v>
      </c>
      <c r="E164" s="175"/>
      <c r="F164" s="81"/>
      <c r="G164" s="63"/>
      <c r="H164" s="59"/>
      <c r="I164" s="59"/>
      <c r="J164" s="59"/>
      <c r="K164" s="59" t="s">
        <v>381</v>
      </c>
      <c r="L164" s="59"/>
      <c r="M164" s="58"/>
      <c r="N164" s="58"/>
      <c r="O164" s="94"/>
      <c r="P164" s="219"/>
      <c r="Q164" s="219"/>
      <c r="R164" s="219"/>
      <c r="S164" s="219"/>
    </row>
    <row r="165" spans="1:19" s="112" customFormat="1" ht="28.5" customHeight="1" outlineLevel="2">
      <c r="A165" s="129" t="s">
        <v>771</v>
      </c>
      <c r="B165" s="78" t="s">
        <v>382</v>
      </c>
      <c r="C165" s="27" t="s">
        <v>383</v>
      </c>
      <c r="D165" s="29" t="s">
        <v>775</v>
      </c>
      <c r="E165" s="170" t="s">
        <v>6</v>
      </c>
      <c r="F165" s="21"/>
      <c r="G165" s="48" t="s">
        <v>384</v>
      </c>
      <c r="H165" s="55">
        <v>0</v>
      </c>
      <c r="I165" s="55">
        <v>0</v>
      </c>
      <c r="J165" s="55">
        <v>0</v>
      </c>
      <c r="K165" s="55">
        <v>0</v>
      </c>
      <c r="L165" s="55">
        <v>0</v>
      </c>
      <c r="M165" s="101">
        <v>0</v>
      </c>
      <c r="N165" s="191">
        <f>L165+M165</f>
        <v>0</v>
      </c>
      <c r="O165" s="23"/>
      <c r="P165" s="215"/>
      <c r="Q165" s="215"/>
      <c r="R165" s="215"/>
      <c r="S165" s="215"/>
    </row>
    <row r="166" spans="1:19" s="116" customFormat="1" ht="45.75" customHeight="1" outlineLevel="1">
      <c r="A166" s="124" t="s">
        <v>772</v>
      </c>
      <c r="B166" s="70" t="s">
        <v>385</v>
      </c>
      <c r="C166" s="25" t="s">
        <v>386</v>
      </c>
      <c r="D166" s="34" t="s">
        <v>73</v>
      </c>
      <c r="E166" s="166"/>
      <c r="F166" s="18"/>
      <c r="G166" s="25" t="s">
        <v>5</v>
      </c>
      <c r="H166" s="51">
        <v>0</v>
      </c>
      <c r="I166" s="51">
        <v>0</v>
      </c>
      <c r="J166" s="51">
        <v>0</v>
      </c>
      <c r="K166" s="51">
        <v>0</v>
      </c>
      <c r="L166" s="51">
        <v>0</v>
      </c>
      <c r="M166" s="51">
        <v>0</v>
      </c>
      <c r="N166" s="51">
        <f>L166+M166</f>
        <v>0</v>
      </c>
      <c r="O166" s="74"/>
      <c r="P166" s="37"/>
      <c r="Q166" s="37"/>
      <c r="R166" s="37"/>
      <c r="S166" s="37"/>
    </row>
    <row r="167" spans="1:19" s="112" customFormat="1" ht="30" customHeight="1" outlineLevel="2">
      <c r="A167" s="133"/>
      <c r="B167" s="80"/>
      <c r="C167" s="46"/>
      <c r="D167" s="46" t="s">
        <v>387</v>
      </c>
      <c r="E167" s="175"/>
      <c r="F167" s="81"/>
      <c r="G167" s="64" t="s">
        <v>388</v>
      </c>
      <c r="H167" s="58"/>
      <c r="I167" s="58"/>
      <c r="J167" s="58"/>
      <c r="K167" s="59" t="s">
        <v>389</v>
      </c>
      <c r="L167" s="59"/>
      <c r="M167" s="58"/>
      <c r="N167" s="58"/>
      <c r="O167" s="82"/>
      <c r="P167" s="87"/>
      <c r="Q167" s="87"/>
      <c r="R167" s="87"/>
      <c r="S167" s="87"/>
    </row>
    <row r="168" spans="1:19" s="112" customFormat="1" ht="19.5" customHeight="1">
      <c r="A168" s="129" t="s">
        <v>773</v>
      </c>
      <c r="B168" s="78" t="s">
        <v>390</v>
      </c>
      <c r="C168" s="27" t="s">
        <v>391</v>
      </c>
      <c r="D168" s="29" t="s">
        <v>774</v>
      </c>
      <c r="E168" s="170" t="s">
        <v>6</v>
      </c>
      <c r="F168" s="21"/>
      <c r="G168" s="48"/>
      <c r="H168" s="55">
        <v>0</v>
      </c>
      <c r="I168" s="55">
        <v>0</v>
      </c>
      <c r="J168" s="55">
        <v>0</v>
      </c>
      <c r="K168" s="55">
        <v>0</v>
      </c>
      <c r="L168" s="55">
        <v>0</v>
      </c>
      <c r="M168" s="101">
        <v>0</v>
      </c>
      <c r="N168" s="191">
        <f>L168+M168</f>
        <v>0</v>
      </c>
      <c r="O168" s="23"/>
      <c r="P168" s="215"/>
      <c r="Q168" s="215"/>
      <c r="R168" s="215"/>
      <c r="S168" s="215"/>
    </row>
    <row r="169" spans="1:19" s="110" customFormat="1" ht="18.75" customHeight="1" outlineLevel="2">
      <c r="A169" s="132"/>
      <c r="B169" s="66"/>
      <c r="C169" s="67" t="s">
        <v>392</v>
      </c>
      <c r="D169" s="198"/>
      <c r="E169" s="164"/>
      <c r="F169" s="182"/>
      <c r="G169" s="198"/>
      <c r="H169" s="50">
        <f>H170+H176+H184+H195</f>
        <v>225000</v>
      </c>
      <c r="I169" s="50">
        <f>I170+I176+I184+I195</f>
        <v>345000</v>
      </c>
      <c r="J169" s="50">
        <f>J170+J176+J184+J195</f>
        <v>345000</v>
      </c>
      <c r="K169" s="50">
        <f>K170+K176+K184+K195</f>
        <v>285000</v>
      </c>
      <c r="L169" s="50">
        <f>SUM(H169:K169)</f>
        <v>1200000</v>
      </c>
      <c r="M169" s="50">
        <f>M170+M176+M184+M195</f>
        <v>10900000</v>
      </c>
      <c r="N169" s="50">
        <f>N170+N176+N184+N195</f>
        <v>12100000</v>
      </c>
      <c r="O169" s="68"/>
      <c r="P169" s="208"/>
      <c r="Q169" s="208"/>
      <c r="R169" s="208"/>
      <c r="S169" s="208"/>
    </row>
    <row r="170" spans="1:19" s="110" customFormat="1" ht="18.75" customHeight="1" outlineLevel="2">
      <c r="A170" s="132"/>
      <c r="B170" s="66"/>
      <c r="C170" s="198" t="s">
        <v>7</v>
      </c>
      <c r="D170" s="198" t="s">
        <v>73</v>
      </c>
      <c r="E170" s="164"/>
      <c r="F170" s="182"/>
      <c r="G170" s="198" t="s">
        <v>5</v>
      </c>
      <c r="H170" s="50">
        <f t="shared" ref="H170:M170" si="10">H172</f>
        <v>225000</v>
      </c>
      <c r="I170" s="50">
        <f t="shared" si="10"/>
        <v>225000</v>
      </c>
      <c r="J170" s="50">
        <f t="shared" si="10"/>
        <v>225000</v>
      </c>
      <c r="K170" s="50">
        <f t="shared" si="10"/>
        <v>225000</v>
      </c>
      <c r="L170" s="50">
        <f t="shared" si="10"/>
        <v>900000</v>
      </c>
      <c r="M170" s="50">
        <f t="shared" si="10"/>
        <v>900000</v>
      </c>
      <c r="N170" s="50">
        <f>N172</f>
        <v>1800000</v>
      </c>
      <c r="O170" s="38"/>
      <c r="P170" s="208"/>
      <c r="Q170" s="208"/>
      <c r="R170" s="208"/>
      <c r="S170" s="208"/>
    </row>
    <row r="171" spans="1:19" s="143" customFormat="1" ht="47.25" customHeight="1" outlineLevel="2">
      <c r="A171" s="146" t="s">
        <v>608</v>
      </c>
      <c r="B171" s="193" t="s">
        <v>393</v>
      </c>
      <c r="C171" s="234" t="s">
        <v>776</v>
      </c>
      <c r="D171" s="180" t="s">
        <v>394</v>
      </c>
      <c r="E171" s="194"/>
      <c r="F171" s="195"/>
      <c r="G171" s="241" t="s">
        <v>902</v>
      </c>
      <c r="H171" s="196"/>
      <c r="I171" s="196"/>
      <c r="J171" s="196"/>
      <c r="K171" s="196"/>
      <c r="L171" s="196"/>
      <c r="M171" s="248" t="s">
        <v>903</v>
      </c>
      <c r="N171" s="196"/>
      <c r="O171" s="185"/>
      <c r="P171" s="217"/>
      <c r="Q171" s="217"/>
      <c r="R171" s="217"/>
      <c r="S171" s="217"/>
    </row>
    <row r="172" spans="1:19" s="116" customFormat="1" ht="183.75" customHeight="1" outlineLevel="2">
      <c r="A172" s="124" t="s">
        <v>609</v>
      </c>
      <c r="B172" s="70" t="s">
        <v>395</v>
      </c>
      <c r="C172" s="25" t="s">
        <v>577</v>
      </c>
      <c r="D172" s="34" t="s">
        <v>73</v>
      </c>
      <c r="E172" s="166"/>
      <c r="F172" s="18"/>
      <c r="G172" s="25" t="s">
        <v>5</v>
      </c>
      <c r="H172" s="51">
        <f t="shared" ref="H172:M172" si="11">H174+H175</f>
        <v>225000</v>
      </c>
      <c r="I172" s="51">
        <f t="shared" si="11"/>
        <v>225000</v>
      </c>
      <c r="J172" s="51">
        <f t="shared" si="11"/>
        <v>225000</v>
      </c>
      <c r="K172" s="51">
        <f t="shared" si="11"/>
        <v>225000</v>
      </c>
      <c r="L172" s="51">
        <f t="shared" si="11"/>
        <v>900000</v>
      </c>
      <c r="M172" s="51">
        <f t="shared" si="11"/>
        <v>900000</v>
      </c>
      <c r="N172" s="51">
        <f>L172+M172</f>
        <v>1800000</v>
      </c>
      <c r="O172" s="74"/>
      <c r="P172" s="37"/>
      <c r="Q172" s="37"/>
      <c r="R172" s="37"/>
      <c r="S172" s="37"/>
    </row>
    <row r="173" spans="1:19" s="112" customFormat="1" ht="48.75" customHeight="1">
      <c r="A173" s="133"/>
      <c r="B173" s="80"/>
      <c r="C173" s="46"/>
      <c r="D173" s="64" t="s">
        <v>396</v>
      </c>
      <c r="E173" s="175"/>
      <c r="F173" s="81"/>
      <c r="G173" s="64" t="s">
        <v>397</v>
      </c>
      <c r="H173" s="59"/>
      <c r="I173" s="59"/>
      <c r="J173" s="59"/>
      <c r="K173" s="59" t="s">
        <v>398</v>
      </c>
      <c r="L173" s="59"/>
      <c r="M173" s="59" t="s">
        <v>398</v>
      </c>
      <c r="N173" s="59"/>
      <c r="O173" s="82"/>
      <c r="P173" s="87"/>
      <c r="Q173" s="87"/>
      <c r="R173" s="87"/>
      <c r="S173" s="87"/>
    </row>
    <row r="174" spans="1:19" s="112" customFormat="1" ht="69.75" customHeight="1">
      <c r="A174" s="131" t="s">
        <v>777</v>
      </c>
      <c r="B174" s="186" t="s">
        <v>399</v>
      </c>
      <c r="C174" s="190" t="s">
        <v>400</v>
      </c>
      <c r="D174" s="190" t="s">
        <v>779</v>
      </c>
      <c r="E174" s="173" t="s">
        <v>10</v>
      </c>
      <c r="F174" s="199" t="s">
        <v>401</v>
      </c>
      <c r="G174" s="190" t="s">
        <v>402</v>
      </c>
      <c r="H174" s="191">
        <v>175000</v>
      </c>
      <c r="I174" s="191">
        <v>175000</v>
      </c>
      <c r="J174" s="191">
        <v>175000</v>
      </c>
      <c r="K174" s="191">
        <v>175000</v>
      </c>
      <c r="L174" s="191">
        <f>SUM(H174:K174)</f>
        <v>700000</v>
      </c>
      <c r="M174" s="191">
        <v>750000</v>
      </c>
      <c r="N174" s="191">
        <f>L174+M174</f>
        <v>1450000</v>
      </c>
      <c r="O174" s="102"/>
      <c r="P174" s="215"/>
      <c r="Q174" s="215"/>
      <c r="R174" s="215"/>
      <c r="S174" s="215"/>
    </row>
    <row r="175" spans="1:19" s="112" customFormat="1" ht="57.75" customHeight="1">
      <c r="A175" s="131" t="s">
        <v>778</v>
      </c>
      <c r="B175" s="186" t="s">
        <v>403</v>
      </c>
      <c r="C175" s="190" t="s">
        <v>404</v>
      </c>
      <c r="D175" s="190" t="s">
        <v>780</v>
      </c>
      <c r="E175" s="173" t="s">
        <v>10</v>
      </c>
      <c r="F175" s="199" t="s">
        <v>401</v>
      </c>
      <c r="G175" s="190" t="s">
        <v>405</v>
      </c>
      <c r="H175" s="191">
        <v>50000</v>
      </c>
      <c r="I175" s="191">
        <v>50000</v>
      </c>
      <c r="J175" s="191">
        <v>50000</v>
      </c>
      <c r="K175" s="191">
        <v>50000</v>
      </c>
      <c r="L175" s="191">
        <f>SUM(H175:K175)</f>
        <v>200000</v>
      </c>
      <c r="M175" s="191">
        <v>150000</v>
      </c>
      <c r="N175" s="191">
        <f>L175+M175</f>
        <v>350000</v>
      </c>
      <c r="O175" s="102"/>
      <c r="P175" s="215"/>
      <c r="Q175" s="215"/>
      <c r="R175" s="215"/>
      <c r="S175" s="215"/>
    </row>
    <row r="176" spans="1:19" s="110" customFormat="1" ht="18.75" customHeight="1">
      <c r="A176" s="132"/>
      <c r="B176" s="66"/>
      <c r="C176" s="198" t="s">
        <v>7</v>
      </c>
      <c r="D176" s="198" t="s">
        <v>73</v>
      </c>
      <c r="E176" s="164"/>
      <c r="F176" s="182"/>
      <c r="G176" s="198" t="s">
        <v>5</v>
      </c>
      <c r="H176" s="50">
        <f>H178+H181</f>
        <v>0</v>
      </c>
      <c r="I176" s="50">
        <f>I178+I181</f>
        <v>0</v>
      </c>
      <c r="J176" s="50">
        <f>J178+J181</f>
        <v>0</v>
      </c>
      <c r="K176" s="50">
        <f>K178+K181</f>
        <v>0</v>
      </c>
      <c r="L176" s="50">
        <f>SUM(H176:K176)</f>
        <v>0</v>
      </c>
      <c r="M176" s="50">
        <f>M178+M181</f>
        <v>0</v>
      </c>
      <c r="N176" s="50">
        <f>N178+N181</f>
        <v>0</v>
      </c>
      <c r="O176" s="38"/>
      <c r="P176" s="208"/>
      <c r="Q176" s="208"/>
      <c r="R176" s="208"/>
      <c r="S176" s="208"/>
    </row>
    <row r="177" spans="1:19" s="143" customFormat="1" ht="52.5" customHeight="1" outlineLevel="1">
      <c r="A177" s="146" t="s">
        <v>610</v>
      </c>
      <c r="B177" s="193" t="s">
        <v>406</v>
      </c>
      <c r="C177" s="234" t="s">
        <v>781</v>
      </c>
      <c r="D177" s="180" t="s">
        <v>394</v>
      </c>
      <c r="E177" s="194"/>
      <c r="F177" s="195"/>
      <c r="G177" s="241" t="s">
        <v>902</v>
      </c>
      <c r="H177" s="237"/>
      <c r="I177" s="237"/>
      <c r="J177" s="237"/>
      <c r="K177" s="237"/>
      <c r="L177" s="237"/>
      <c r="M177" s="248" t="s">
        <v>903</v>
      </c>
      <c r="N177" s="196"/>
      <c r="O177" s="185"/>
      <c r="P177" s="217"/>
      <c r="Q177" s="217"/>
      <c r="R177" s="217"/>
      <c r="S177" s="217"/>
    </row>
    <row r="178" spans="1:19" s="116" customFormat="1" ht="54" customHeight="1" outlineLevel="1">
      <c r="A178" s="124" t="s">
        <v>611</v>
      </c>
      <c r="B178" s="70" t="s">
        <v>891</v>
      </c>
      <c r="C178" s="25" t="s">
        <v>407</v>
      </c>
      <c r="D178" s="103"/>
      <c r="E178" s="166"/>
      <c r="F178" s="18"/>
      <c r="G178" s="49"/>
      <c r="H178" s="51">
        <v>0</v>
      </c>
      <c r="I178" s="51">
        <v>0</v>
      </c>
      <c r="J178" s="51">
        <v>0</v>
      </c>
      <c r="K178" s="51">
        <v>0</v>
      </c>
      <c r="L178" s="51">
        <v>0</v>
      </c>
      <c r="M178" s="51">
        <v>0</v>
      </c>
      <c r="N178" s="51">
        <f>L178+M178</f>
        <v>0</v>
      </c>
      <c r="O178" s="74"/>
      <c r="P178" s="37"/>
      <c r="Q178" s="37"/>
      <c r="R178" s="37"/>
      <c r="S178" s="37"/>
    </row>
    <row r="179" spans="1:19" s="112" customFormat="1" ht="50.25" customHeight="1" outlineLevel="2">
      <c r="A179" s="133"/>
      <c r="B179" s="80"/>
      <c r="C179" s="46"/>
      <c r="D179" s="46" t="s">
        <v>408</v>
      </c>
      <c r="E179" s="175"/>
      <c r="F179" s="81"/>
      <c r="G179" s="64" t="s">
        <v>409</v>
      </c>
      <c r="H179" s="59"/>
      <c r="I179" s="59"/>
      <c r="J179" s="59"/>
      <c r="K179" s="59" t="s">
        <v>410</v>
      </c>
      <c r="L179" s="59"/>
      <c r="M179" s="59"/>
      <c r="N179" s="59"/>
      <c r="O179" s="82"/>
      <c r="P179" s="215"/>
      <c r="Q179" s="215"/>
      <c r="R179" s="215"/>
      <c r="S179" s="215"/>
    </row>
    <row r="180" spans="1:19" s="112" customFormat="1" ht="18.75" customHeight="1" outlineLevel="2">
      <c r="A180" s="129" t="s">
        <v>782</v>
      </c>
      <c r="B180" s="78" t="s">
        <v>411</v>
      </c>
      <c r="C180" s="27" t="s">
        <v>412</v>
      </c>
      <c r="D180" s="29" t="s">
        <v>783</v>
      </c>
      <c r="E180" s="170" t="s">
        <v>6</v>
      </c>
      <c r="F180" s="21"/>
      <c r="G180" s="48"/>
      <c r="H180" s="104">
        <v>0</v>
      </c>
      <c r="I180" s="104">
        <v>0</v>
      </c>
      <c r="J180" s="104">
        <v>0</v>
      </c>
      <c r="K180" s="104">
        <v>0</v>
      </c>
      <c r="L180" s="104">
        <v>0</v>
      </c>
      <c r="M180" s="104">
        <v>0</v>
      </c>
      <c r="N180" s="104">
        <f>L180+M180</f>
        <v>0</v>
      </c>
      <c r="O180" s="23"/>
      <c r="P180" s="215"/>
      <c r="Q180" s="215"/>
      <c r="R180" s="215"/>
      <c r="S180" s="215"/>
    </row>
    <row r="181" spans="1:19" s="116" customFormat="1" ht="86.25" customHeight="1" outlineLevel="1">
      <c r="A181" s="124" t="s">
        <v>784</v>
      </c>
      <c r="B181" s="70" t="s">
        <v>889</v>
      </c>
      <c r="C181" s="25" t="s">
        <v>413</v>
      </c>
      <c r="D181" s="34" t="s">
        <v>73</v>
      </c>
      <c r="E181" s="166"/>
      <c r="F181" s="105"/>
      <c r="G181" s="25" t="s">
        <v>5</v>
      </c>
      <c r="H181" s="51">
        <v>0</v>
      </c>
      <c r="I181" s="51">
        <v>0</v>
      </c>
      <c r="J181" s="51">
        <v>0</v>
      </c>
      <c r="K181" s="51">
        <v>0</v>
      </c>
      <c r="L181" s="51">
        <f>SUM(L183:L183)</f>
        <v>0</v>
      </c>
      <c r="M181" s="51">
        <v>0</v>
      </c>
      <c r="N181" s="51">
        <f>L181+M181</f>
        <v>0</v>
      </c>
      <c r="O181" s="79"/>
      <c r="P181" s="84"/>
      <c r="Q181" s="84"/>
      <c r="R181" s="84"/>
      <c r="S181" s="84"/>
    </row>
    <row r="182" spans="1:19" s="112" customFormat="1" ht="77.25" customHeight="1" outlineLevel="2">
      <c r="A182" s="133"/>
      <c r="B182" s="80"/>
      <c r="C182" s="46"/>
      <c r="D182" s="46" t="s">
        <v>414</v>
      </c>
      <c r="E182" s="174"/>
      <c r="F182" s="47"/>
      <c r="G182" s="46" t="s">
        <v>415</v>
      </c>
      <c r="H182" s="200"/>
      <c r="I182" s="200"/>
      <c r="J182" s="200"/>
      <c r="K182" s="200" t="s">
        <v>416</v>
      </c>
      <c r="L182" s="200"/>
      <c r="M182" s="200"/>
      <c r="N182" s="200"/>
      <c r="O182" s="44"/>
      <c r="P182" s="42"/>
      <c r="Q182" s="42"/>
      <c r="R182" s="42"/>
      <c r="S182" s="42"/>
    </row>
    <row r="183" spans="1:19" s="112" customFormat="1" ht="118.5" customHeight="1" outlineLevel="2">
      <c r="A183" s="129" t="s">
        <v>785</v>
      </c>
      <c r="B183" s="78" t="s">
        <v>417</v>
      </c>
      <c r="C183" s="190" t="s">
        <v>418</v>
      </c>
      <c r="D183" s="242" t="s">
        <v>886</v>
      </c>
      <c r="E183" s="173" t="s">
        <v>10</v>
      </c>
      <c r="F183" s="199"/>
      <c r="G183" s="190" t="s">
        <v>419</v>
      </c>
      <c r="H183" s="268" t="s">
        <v>420</v>
      </c>
      <c r="I183" s="268"/>
      <c r="J183" s="268"/>
      <c r="K183" s="268"/>
      <c r="L183" s="268"/>
      <c r="M183" s="55">
        <v>0</v>
      </c>
      <c r="N183" s="55">
        <f>M183</f>
        <v>0</v>
      </c>
      <c r="O183" s="23" t="s">
        <v>420</v>
      </c>
      <c r="P183" s="215"/>
      <c r="Q183" s="215"/>
      <c r="R183" s="215"/>
      <c r="S183" s="215"/>
    </row>
    <row r="184" spans="1:19" s="110" customFormat="1" ht="16.5" customHeight="1" outlineLevel="2">
      <c r="A184" s="132"/>
      <c r="B184" s="66"/>
      <c r="C184" s="198" t="s">
        <v>7</v>
      </c>
      <c r="D184" s="198" t="s">
        <v>73</v>
      </c>
      <c r="E184" s="164"/>
      <c r="F184" s="182"/>
      <c r="G184" s="198" t="s">
        <v>5</v>
      </c>
      <c r="H184" s="50">
        <f>H186+H191</f>
        <v>0</v>
      </c>
      <c r="I184" s="50">
        <f>I186+I191</f>
        <v>120000</v>
      </c>
      <c r="J184" s="50">
        <f>J186+J191</f>
        <v>120000</v>
      </c>
      <c r="K184" s="50">
        <f>K186+K191</f>
        <v>60000</v>
      </c>
      <c r="L184" s="50">
        <f>SUM(H184:K184)</f>
        <v>300000</v>
      </c>
      <c r="M184" s="50">
        <f>M186+M191</f>
        <v>0</v>
      </c>
      <c r="N184" s="50">
        <f>N186+N191</f>
        <v>300000</v>
      </c>
      <c r="O184" s="38"/>
      <c r="P184" s="208"/>
      <c r="Q184" s="208"/>
      <c r="R184" s="208"/>
      <c r="S184" s="208"/>
    </row>
    <row r="185" spans="1:19" s="143" customFormat="1" ht="54" customHeight="1" outlineLevel="2">
      <c r="A185" s="146" t="s">
        <v>786</v>
      </c>
      <c r="B185" s="193" t="s">
        <v>421</v>
      </c>
      <c r="C185" s="234" t="s">
        <v>787</v>
      </c>
      <c r="D185" s="180" t="s">
        <v>394</v>
      </c>
      <c r="E185" s="194"/>
      <c r="F185" s="142"/>
      <c r="G185" s="241" t="s">
        <v>902</v>
      </c>
      <c r="H185" s="237"/>
      <c r="I185" s="237"/>
      <c r="J185" s="237"/>
      <c r="K185" s="237"/>
      <c r="L185" s="237"/>
      <c r="M185" s="248" t="s">
        <v>903</v>
      </c>
      <c r="N185" s="196"/>
      <c r="O185" s="185"/>
      <c r="P185" s="217"/>
      <c r="Q185" s="217"/>
      <c r="R185" s="217"/>
      <c r="S185" s="217"/>
    </row>
    <row r="186" spans="1:19" s="116" customFormat="1" ht="151.5" customHeight="1" outlineLevel="2">
      <c r="A186" s="124" t="s">
        <v>788</v>
      </c>
      <c r="B186" s="70" t="s">
        <v>888</v>
      </c>
      <c r="C186" s="25" t="s">
        <v>422</v>
      </c>
      <c r="D186" s="103"/>
      <c r="E186" s="166"/>
      <c r="F186" s="105"/>
      <c r="G186" s="49"/>
      <c r="H186" s="51">
        <v>0</v>
      </c>
      <c r="I186" s="51">
        <v>0</v>
      </c>
      <c r="J186" s="51">
        <v>0</v>
      </c>
      <c r="K186" s="51">
        <v>0</v>
      </c>
      <c r="L186" s="51">
        <v>0</v>
      </c>
      <c r="M186" s="51">
        <v>0</v>
      </c>
      <c r="N186" s="51">
        <f>L186+M186</f>
        <v>0</v>
      </c>
      <c r="O186" s="74"/>
      <c r="P186" s="37"/>
      <c r="Q186" s="37"/>
      <c r="R186" s="37"/>
      <c r="S186" s="37"/>
    </row>
    <row r="187" spans="1:19" s="112" customFormat="1" ht="72.75" customHeight="1" outlineLevel="2">
      <c r="A187" s="133"/>
      <c r="B187" s="80"/>
      <c r="C187" s="46"/>
      <c r="D187" s="46" t="s">
        <v>423</v>
      </c>
      <c r="E187" s="175"/>
      <c r="F187" s="81"/>
      <c r="G187" s="64" t="s">
        <v>424</v>
      </c>
      <c r="H187" s="59"/>
      <c r="I187" s="59"/>
      <c r="J187" s="59"/>
      <c r="K187" s="59" t="s">
        <v>789</v>
      </c>
      <c r="L187" s="59"/>
      <c r="M187" s="59" t="s">
        <v>789</v>
      </c>
      <c r="N187" s="59"/>
      <c r="O187" s="82"/>
      <c r="P187" s="87"/>
      <c r="Q187" s="87"/>
      <c r="R187" s="87"/>
      <c r="S187" s="87"/>
    </row>
    <row r="188" spans="1:19" s="112" customFormat="1" ht="59.25" customHeight="1">
      <c r="A188" s="123" t="s">
        <v>791</v>
      </c>
      <c r="B188" s="72" t="s">
        <v>425</v>
      </c>
      <c r="C188" s="32" t="s">
        <v>426</v>
      </c>
      <c r="D188" s="190" t="s">
        <v>790</v>
      </c>
      <c r="E188" s="173" t="s">
        <v>6</v>
      </c>
      <c r="F188" s="199" t="s">
        <v>427</v>
      </c>
      <c r="G188" s="190" t="s">
        <v>428</v>
      </c>
      <c r="H188" s="191">
        <v>0</v>
      </c>
      <c r="I188" s="191"/>
      <c r="J188" s="191">
        <v>0</v>
      </c>
      <c r="K188" s="191">
        <v>0</v>
      </c>
      <c r="L188" s="191">
        <v>0</v>
      </c>
      <c r="M188" s="191">
        <v>0</v>
      </c>
      <c r="N188" s="55">
        <f>M188+L188</f>
        <v>0</v>
      </c>
      <c r="O188" s="30"/>
      <c r="P188" s="215"/>
      <c r="Q188" s="215"/>
      <c r="R188" s="215"/>
      <c r="S188" s="215"/>
    </row>
    <row r="189" spans="1:19" s="112" customFormat="1" ht="29.25" customHeight="1" outlineLevel="1">
      <c r="A189" s="123" t="s">
        <v>793</v>
      </c>
      <c r="B189" s="72" t="s">
        <v>429</v>
      </c>
      <c r="C189" s="106" t="s">
        <v>430</v>
      </c>
      <c r="D189" s="190" t="s">
        <v>790</v>
      </c>
      <c r="E189" s="173" t="s">
        <v>117</v>
      </c>
      <c r="F189" s="199" t="s">
        <v>427</v>
      </c>
      <c r="G189" s="190" t="s">
        <v>431</v>
      </c>
      <c r="H189" s="191">
        <v>0</v>
      </c>
      <c r="I189" s="191">
        <v>0</v>
      </c>
      <c r="J189" s="191">
        <v>0</v>
      </c>
      <c r="K189" s="191">
        <v>0</v>
      </c>
      <c r="L189" s="191">
        <v>0</v>
      </c>
      <c r="M189" s="191">
        <v>0</v>
      </c>
      <c r="N189" s="55">
        <f>M189+L189</f>
        <v>0</v>
      </c>
      <c r="O189" s="30"/>
      <c r="P189" s="215"/>
      <c r="Q189" s="215"/>
      <c r="R189" s="215"/>
      <c r="S189" s="215"/>
    </row>
    <row r="190" spans="1:19" s="112" customFormat="1" ht="60.75" customHeight="1" outlineLevel="1">
      <c r="A190" s="123" t="s">
        <v>794</v>
      </c>
      <c r="B190" s="72" t="s">
        <v>432</v>
      </c>
      <c r="C190" s="32" t="s">
        <v>433</v>
      </c>
      <c r="D190" s="190" t="s">
        <v>795</v>
      </c>
      <c r="E190" s="173" t="s">
        <v>10</v>
      </c>
      <c r="F190" s="199" t="s">
        <v>855</v>
      </c>
      <c r="G190" s="190" t="s">
        <v>434</v>
      </c>
      <c r="H190" s="191">
        <v>0</v>
      </c>
      <c r="I190" s="191">
        <v>0</v>
      </c>
      <c r="J190" s="191">
        <v>0</v>
      </c>
      <c r="K190" s="191">
        <v>0</v>
      </c>
      <c r="L190" s="191">
        <v>0</v>
      </c>
      <c r="M190" s="191">
        <v>0</v>
      </c>
      <c r="N190" s="55">
        <f>M190+L190</f>
        <v>0</v>
      </c>
      <c r="O190" s="30"/>
      <c r="P190" s="215"/>
      <c r="Q190" s="215"/>
      <c r="R190" s="215"/>
      <c r="S190" s="215"/>
    </row>
    <row r="191" spans="1:19" s="116" customFormat="1" ht="158.25" customHeight="1" outlineLevel="2">
      <c r="A191" s="124" t="s">
        <v>796</v>
      </c>
      <c r="B191" s="70" t="s">
        <v>887</v>
      </c>
      <c r="C191" s="25" t="s">
        <v>797</v>
      </c>
      <c r="D191" s="34" t="s">
        <v>73</v>
      </c>
      <c r="E191" s="166"/>
      <c r="F191" s="18"/>
      <c r="G191" s="25" t="s">
        <v>5</v>
      </c>
      <c r="H191" s="51">
        <v>0</v>
      </c>
      <c r="I191" s="51">
        <f>I193+I194</f>
        <v>120000</v>
      </c>
      <c r="J191" s="51">
        <f>J193+J194</f>
        <v>120000</v>
      </c>
      <c r="K191" s="51">
        <f>K194</f>
        <v>60000</v>
      </c>
      <c r="L191" s="51">
        <f>SUM(H191:K191)</f>
        <v>300000</v>
      </c>
      <c r="M191" s="51">
        <v>0</v>
      </c>
      <c r="N191" s="51">
        <f>L191+M191</f>
        <v>300000</v>
      </c>
      <c r="O191" s="74"/>
      <c r="P191" s="37"/>
      <c r="Q191" s="37"/>
      <c r="R191" s="37"/>
      <c r="S191" s="37"/>
    </row>
    <row r="192" spans="1:19" s="112" customFormat="1" ht="47.25" customHeight="1" outlineLevel="2">
      <c r="A192" s="133"/>
      <c r="B192" s="80"/>
      <c r="C192" s="46"/>
      <c r="D192" s="64" t="s">
        <v>435</v>
      </c>
      <c r="E192" s="175"/>
      <c r="F192" s="81"/>
      <c r="G192" s="64" t="s">
        <v>436</v>
      </c>
      <c r="H192" s="59"/>
      <c r="I192" s="59"/>
      <c r="J192" s="59"/>
      <c r="K192" s="59" t="s">
        <v>437</v>
      </c>
      <c r="L192" s="59"/>
      <c r="M192" s="59"/>
      <c r="N192" s="59"/>
      <c r="O192" s="82"/>
      <c r="P192" s="87"/>
      <c r="Q192" s="87"/>
      <c r="R192" s="87"/>
      <c r="S192" s="87"/>
    </row>
    <row r="193" spans="1:19" s="112" customFormat="1" ht="46.5" customHeight="1" outlineLevel="2">
      <c r="A193" s="129" t="s">
        <v>798</v>
      </c>
      <c r="B193" s="78" t="s">
        <v>438</v>
      </c>
      <c r="C193" s="32" t="s">
        <v>439</v>
      </c>
      <c r="D193" s="28" t="s">
        <v>799</v>
      </c>
      <c r="E193" s="170" t="s">
        <v>6</v>
      </c>
      <c r="F193" s="21" t="s">
        <v>619</v>
      </c>
      <c r="G193" s="190" t="s">
        <v>440</v>
      </c>
      <c r="H193" s="191">
        <v>0</v>
      </c>
      <c r="I193" s="191">
        <v>60000</v>
      </c>
      <c r="J193" s="191">
        <v>60000</v>
      </c>
      <c r="K193" s="191">
        <v>0</v>
      </c>
      <c r="L193" s="191">
        <f>SUM(H193:K193)</f>
        <v>120000</v>
      </c>
      <c r="M193" s="55">
        <v>0</v>
      </c>
      <c r="N193" s="55">
        <f>M193+L193</f>
        <v>120000</v>
      </c>
      <c r="O193" s="23"/>
      <c r="P193" s="215"/>
      <c r="Q193" s="215"/>
      <c r="R193" s="215"/>
      <c r="S193" s="215"/>
    </row>
    <row r="194" spans="1:19" s="112" customFormat="1" ht="43.5" customHeight="1" outlineLevel="2">
      <c r="A194" s="129" t="s">
        <v>792</v>
      </c>
      <c r="B194" s="78" t="s">
        <v>441</v>
      </c>
      <c r="C194" s="32" t="s">
        <v>442</v>
      </c>
      <c r="D194" s="28" t="s">
        <v>799</v>
      </c>
      <c r="E194" s="173" t="s">
        <v>6</v>
      </c>
      <c r="F194" s="189" t="s">
        <v>619</v>
      </c>
      <c r="G194" s="190" t="s">
        <v>440</v>
      </c>
      <c r="H194" s="191">
        <v>0</v>
      </c>
      <c r="I194" s="191">
        <v>60000</v>
      </c>
      <c r="J194" s="191">
        <v>60000</v>
      </c>
      <c r="K194" s="191">
        <v>60000</v>
      </c>
      <c r="L194" s="191">
        <f>SUM(H194:K194)</f>
        <v>180000</v>
      </c>
      <c r="M194" s="55">
        <v>0</v>
      </c>
      <c r="N194" s="55">
        <f>M194+L194</f>
        <v>180000</v>
      </c>
      <c r="O194" s="23"/>
      <c r="P194" s="215"/>
      <c r="Q194" s="215"/>
      <c r="R194" s="215"/>
      <c r="S194" s="215"/>
    </row>
    <row r="195" spans="1:19" s="110" customFormat="1" ht="16.5" customHeight="1" outlineLevel="1">
      <c r="A195" s="132"/>
      <c r="B195" s="66"/>
      <c r="C195" s="198" t="s">
        <v>7</v>
      </c>
      <c r="D195" s="198" t="s">
        <v>73</v>
      </c>
      <c r="E195" s="164"/>
      <c r="F195" s="182"/>
      <c r="G195" s="198" t="s">
        <v>5</v>
      </c>
      <c r="H195" s="50">
        <v>0</v>
      </c>
      <c r="I195" s="50">
        <v>0</v>
      </c>
      <c r="J195" s="50">
        <v>0</v>
      </c>
      <c r="K195" s="50">
        <v>0</v>
      </c>
      <c r="L195" s="50">
        <v>0</v>
      </c>
      <c r="M195" s="50">
        <f>M197+M200</f>
        <v>10000000</v>
      </c>
      <c r="N195" s="50">
        <f>N197+N200</f>
        <v>10000000</v>
      </c>
      <c r="O195" s="38"/>
      <c r="P195" s="208"/>
      <c r="Q195" s="208"/>
      <c r="R195" s="208"/>
      <c r="S195" s="208"/>
    </row>
    <row r="196" spans="1:19" s="143" customFormat="1" ht="49.5" customHeight="1" outlineLevel="2">
      <c r="A196" s="146" t="s">
        <v>612</v>
      </c>
      <c r="B196" s="193" t="s">
        <v>443</v>
      </c>
      <c r="C196" s="234" t="s">
        <v>800</v>
      </c>
      <c r="D196" s="180" t="s">
        <v>444</v>
      </c>
      <c r="E196" s="194"/>
      <c r="F196" s="195"/>
      <c r="G196" s="241" t="s">
        <v>902</v>
      </c>
      <c r="H196" s="237"/>
      <c r="I196" s="237"/>
      <c r="J196" s="237"/>
      <c r="K196" s="237"/>
      <c r="L196" s="237"/>
      <c r="M196" s="248" t="s">
        <v>903</v>
      </c>
      <c r="N196" s="196"/>
      <c r="O196" s="185"/>
      <c r="P196" s="217"/>
      <c r="Q196" s="217"/>
      <c r="R196" s="217"/>
      <c r="S196" s="217"/>
    </row>
    <row r="197" spans="1:19" s="116" customFormat="1" ht="84.75" customHeight="1" outlineLevel="2">
      <c r="A197" s="124" t="s">
        <v>613</v>
      </c>
      <c r="B197" s="70" t="s">
        <v>445</v>
      </c>
      <c r="C197" s="25" t="s">
        <v>446</v>
      </c>
      <c r="D197" s="34" t="s">
        <v>73</v>
      </c>
      <c r="E197" s="166"/>
      <c r="F197" s="18"/>
      <c r="G197" s="25" t="s">
        <v>5</v>
      </c>
      <c r="H197" s="51">
        <v>0</v>
      </c>
      <c r="I197" s="51">
        <v>0</v>
      </c>
      <c r="J197" s="51">
        <v>0</v>
      </c>
      <c r="K197" s="51">
        <v>0</v>
      </c>
      <c r="L197" s="51">
        <v>0</v>
      </c>
      <c r="M197" s="51">
        <v>10000000</v>
      </c>
      <c r="N197" s="51">
        <f>L197+M197</f>
        <v>10000000</v>
      </c>
      <c r="O197" s="35"/>
      <c r="P197" s="37"/>
      <c r="Q197" s="37"/>
      <c r="R197" s="37"/>
      <c r="S197" s="37"/>
    </row>
    <row r="198" spans="1:19" s="112" customFormat="1" ht="51" customHeight="1" outlineLevel="2">
      <c r="A198" s="133"/>
      <c r="B198" s="80"/>
      <c r="C198" s="46"/>
      <c r="D198" s="45" t="s">
        <v>447</v>
      </c>
      <c r="E198" s="175"/>
      <c r="F198" s="43"/>
      <c r="G198" s="45" t="s">
        <v>448</v>
      </c>
      <c r="H198" s="59"/>
      <c r="I198" s="59"/>
      <c r="J198" s="59"/>
      <c r="K198" s="59"/>
      <c r="L198" s="59"/>
      <c r="M198" s="59" t="s">
        <v>449</v>
      </c>
      <c r="N198" s="59"/>
      <c r="O198" s="44"/>
      <c r="P198" s="42"/>
      <c r="Q198" s="42"/>
      <c r="R198" s="42"/>
      <c r="S198" s="42"/>
    </row>
    <row r="199" spans="1:19" s="112" customFormat="1" ht="76.5" outlineLevel="2">
      <c r="A199" s="134" t="s">
        <v>801</v>
      </c>
      <c r="B199" s="83" t="s">
        <v>450</v>
      </c>
      <c r="C199" s="32" t="s">
        <v>451</v>
      </c>
      <c r="D199" s="28" t="s">
        <v>456</v>
      </c>
      <c r="E199" s="173" t="s">
        <v>9</v>
      </c>
      <c r="F199" s="189"/>
      <c r="G199" s="190"/>
      <c r="H199" s="268" t="s">
        <v>452</v>
      </c>
      <c r="I199" s="268"/>
      <c r="J199" s="268"/>
      <c r="K199" s="268"/>
      <c r="L199" s="268"/>
      <c r="M199" s="191">
        <v>10000000</v>
      </c>
      <c r="N199" s="191">
        <f>M199</f>
        <v>10000000</v>
      </c>
      <c r="O199" s="30" t="s">
        <v>453</v>
      </c>
      <c r="P199" s="215"/>
      <c r="Q199" s="215"/>
      <c r="R199" s="215"/>
      <c r="S199" s="215"/>
    </row>
    <row r="200" spans="1:19" s="116" customFormat="1" ht="85.5" customHeight="1" outlineLevel="2">
      <c r="A200" s="124" t="s">
        <v>802</v>
      </c>
      <c r="B200" s="70" t="s">
        <v>454</v>
      </c>
      <c r="C200" s="25" t="s">
        <v>455</v>
      </c>
      <c r="D200" s="34" t="s">
        <v>73</v>
      </c>
      <c r="E200" s="166"/>
      <c r="F200" s="105"/>
      <c r="G200" s="25" t="s">
        <v>5</v>
      </c>
      <c r="H200" s="51">
        <v>0</v>
      </c>
      <c r="I200" s="51">
        <v>0</v>
      </c>
      <c r="J200" s="51">
        <v>0</v>
      </c>
      <c r="K200" s="51">
        <v>0</v>
      </c>
      <c r="L200" s="51">
        <v>0</v>
      </c>
      <c r="M200" s="51">
        <v>0</v>
      </c>
      <c r="N200" s="51">
        <f>L200+M200</f>
        <v>0</v>
      </c>
      <c r="O200" s="35"/>
      <c r="P200" s="37"/>
      <c r="Q200" s="37"/>
      <c r="R200" s="37"/>
      <c r="S200" s="37"/>
    </row>
    <row r="201" spans="1:19" s="112" customFormat="1" ht="31.5" customHeight="1" outlineLevel="2">
      <c r="A201" s="133"/>
      <c r="B201" s="80"/>
      <c r="C201" s="46"/>
      <c r="D201" s="45" t="s">
        <v>456</v>
      </c>
      <c r="E201" s="175"/>
      <c r="F201" s="81"/>
      <c r="G201" s="45" t="s">
        <v>457</v>
      </c>
      <c r="H201" s="59"/>
      <c r="I201" s="59"/>
      <c r="J201" s="59"/>
      <c r="K201" s="59" t="s">
        <v>458</v>
      </c>
      <c r="L201" s="59"/>
      <c r="M201" s="59" t="s">
        <v>459</v>
      </c>
      <c r="N201" s="59"/>
      <c r="O201" s="44"/>
      <c r="P201" s="42"/>
      <c r="Q201" s="42"/>
      <c r="R201" s="42"/>
      <c r="S201" s="42"/>
    </row>
    <row r="202" spans="1:19" s="112" customFormat="1" ht="18" customHeight="1" outlineLevel="2">
      <c r="A202" s="123" t="s">
        <v>803</v>
      </c>
      <c r="B202" s="72" t="s">
        <v>460</v>
      </c>
      <c r="C202" s="32" t="s">
        <v>461</v>
      </c>
      <c r="D202" s="28" t="s">
        <v>804</v>
      </c>
      <c r="E202" s="173" t="s">
        <v>6</v>
      </c>
      <c r="F202" s="199"/>
      <c r="G202" s="190"/>
      <c r="H202" s="191">
        <v>0</v>
      </c>
      <c r="I202" s="191">
        <v>0</v>
      </c>
      <c r="J202" s="191">
        <v>0</v>
      </c>
      <c r="K202" s="191">
        <v>0</v>
      </c>
      <c r="L202" s="191">
        <v>0</v>
      </c>
      <c r="M202" s="191">
        <v>0</v>
      </c>
      <c r="N202" s="191">
        <f>L202+M202</f>
        <v>0</v>
      </c>
      <c r="O202" s="30"/>
      <c r="P202" s="215"/>
      <c r="Q202" s="215"/>
      <c r="R202" s="215"/>
      <c r="S202" s="215"/>
    </row>
    <row r="203" spans="1:19" s="119" customFormat="1" ht="16.5" customHeight="1" outlineLevel="1">
      <c r="A203" s="132"/>
      <c r="B203" s="66"/>
      <c r="C203" s="67" t="s">
        <v>462</v>
      </c>
      <c r="D203" s="198"/>
      <c r="E203" s="164"/>
      <c r="F203" s="182"/>
      <c r="G203" s="198"/>
      <c r="H203" s="50">
        <f>H204</f>
        <v>50000</v>
      </c>
      <c r="I203" s="50">
        <f t="shared" ref="I203:M203" si="12">I204</f>
        <v>50000</v>
      </c>
      <c r="J203" s="50">
        <f t="shared" si="12"/>
        <v>25000</v>
      </c>
      <c r="K203" s="50">
        <f t="shared" si="12"/>
        <v>25000</v>
      </c>
      <c r="L203" s="50">
        <f>SUM(H203:K203)</f>
        <v>150000</v>
      </c>
      <c r="M203" s="50">
        <f t="shared" si="12"/>
        <v>50000</v>
      </c>
      <c r="N203" s="50">
        <f>N204</f>
        <v>200000</v>
      </c>
      <c r="O203" s="38"/>
      <c r="P203" s="221"/>
      <c r="Q203" s="221"/>
      <c r="R203" s="221"/>
      <c r="S203" s="221"/>
    </row>
    <row r="204" spans="1:19" s="110" customFormat="1" ht="13.5" customHeight="1" outlineLevel="1">
      <c r="A204" s="132"/>
      <c r="B204" s="66"/>
      <c r="C204" s="198" t="s">
        <v>7</v>
      </c>
      <c r="D204" s="198" t="s">
        <v>73</v>
      </c>
      <c r="E204" s="164"/>
      <c r="F204" s="182"/>
      <c r="G204" s="198" t="s">
        <v>5</v>
      </c>
      <c r="H204" s="50">
        <f>H206+H209+H212+H215+H218+H222</f>
        <v>50000</v>
      </c>
      <c r="I204" s="50">
        <f>I206+I209+I212+I215+I218+I222</f>
        <v>50000</v>
      </c>
      <c r="J204" s="50">
        <f>J206+J209+J212+J215+J218+J222</f>
        <v>25000</v>
      </c>
      <c r="K204" s="50">
        <f>K206+K209+K212+K215+K215+K218+K222</f>
        <v>25000</v>
      </c>
      <c r="L204" s="50">
        <f>SUM(H204:K204)</f>
        <v>150000</v>
      </c>
      <c r="M204" s="50">
        <f>M206+M209+M212+M215+M218+M222</f>
        <v>50000</v>
      </c>
      <c r="N204" s="50">
        <f>N206+N209+N212+N215+N218+N222</f>
        <v>200000</v>
      </c>
      <c r="O204" s="38"/>
      <c r="P204" s="208"/>
      <c r="Q204" s="208"/>
      <c r="R204" s="208"/>
      <c r="S204" s="208"/>
    </row>
    <row r="205" spans="1:19" s="143" customFormat="1" ht="52.5" customHeight="1" outlineLevel="2">
      <c r="A205" s="146" t="s">
        <v>614</v>
      </c>
      <c r="B205" s="193" t="s">
        <v>463</v>
      </c>
      <c r="C205" s="234" t="s">
        <v>805</v>
      </c>
      <c r="D205" s="180" t="s">
        <v>860</v>
      </c>
      <c r="E205" s="194"/>
      <c r="F205" s="195"/>
      <c r="G205" s="62" t="s">
        <v>906</v>
      </c>
      <c r="H205" s="196"/>
      <c r="I205" s="196"/>
      <c r="J205" s="196"/>
      <c r="K205" s="196"/>
      <c r="L205" s="196"/>
      <c r="M205" s="196" t="s">
        <v>464</v>
      </c>
      <c r="N205" s="196"/>
      <c r="O205" s="185"/>
      <c r="P205" s="217"/>
      <c r="Q205" s="217"/>
      <c r="R205" s="217"/>
      <c r="S205" s="217"/>
    </row>
    <row r="206" spans="1:19" s="116" customFormat="1">
      <c r="A206" s="124" t="s">
        <v>615</v>
      </c>
      <c r="B206" s="70" t="s">
        <v>892</v>
      </c>
      <c r="C206" s="25" t="s">
        <v>465</v>
      </c>
      <c r="D206" s="34" t="s">
        <v>73</v>
      </c>
      <c r="E206" s="166"/>
      <c r="F206" s="18"/>
      <c r="G206" s="25" t="s">
        <v>5</v>
      </c>
      <c r="H206" s="51">
        <v>0</v>
      </c>
      <c r="I206" s="51">
        <v>0</v>
      </c>
      <c r="J206" s="51">
        <v>0</v>
      </c>
      <c r="K206" s="51">
        <v>0</v>
      </c>
      <c r="L206" s="51">
        <v>0</v>
      </c>
      <c r="M206" s="51">
        <v>0</v>
      </c>
      <c r="N206" s="51">
        <f>L206+M206</f>
        <v>0</v>
      </c>
      <c r="O206" s="74"/>
      <c r="P206" s="37"/>
      <c r="Q206" s="37"/>
      <c r="R206" s="37"/>
      <c r="S206" s="37"/>
    </row>
    <row r="207" spans="1:19" s="112" customFormat="1" ht="51">
      <c r="A207" s="133"/>
      <c r="B207" s="80"/>
      <c r="C207" s="46"/>
      <c r="D207" s="46" t="s">
        <v>466</v>
      </c>
      <c r="E207" s="175"/>
      <c r="F207" s="81"/>
      <c r="G207" s="64" t="s">
        <v>467</v>
      </c>
      <c r="H207" s="59"/>
      <c r="I207" s="59"/>
      <c r="J207" s="59"/>
      <c r="K207" s="59" t="s">
        <v>468</v>
      </c>
      <c r="L207" s="59"/>
      <c r="M207" s="59"/>
      <c r="N207" s="59"/>
      <c r="O207" s="82"/>
      <c r="P207" s="87"/>
      <c r="Q207" s="87"/>
      <c r="R207" s="87"/>
      <c r="S207" s="87"/>
    </row>
    <row r="208" spans="1:19" s="112" customFormat="1" ht="29.25" customHeight="1">
      <c r="A208" s="129" t="s">
        <v>806</v>
      </c>
      <c r="B208" s="78" t="s">
        <v>469</v>
      </c>
      <c r="C208" s="32" t="s">
        <v>470</v>
      </c>
      <c r="D208" s="28" t="s">
        <v>807</v>
      </c>
      <c r="E208" s="173" t="s">
        <v>9</v>
      </c>
      <c r="F208" s="189" t="s">
        <v>345</v>
      </c>
      <c r="G208" s="28"/>
      <c r="H208" s="191">
        <v>0</v>
      </c>
      <c r="I208" s="191">
        <v>0</v>
      </c>
      <c r="J208" s="191">
        <v>0</v>
      </c>
      <c r="K208" s="191">
        <v>0</v>
      </c>
      <c r="L208" s="191">
        <v>0</v>
      </c>
      <c r="M208" s="191">
        <v>0</v>
      </c>
      <c r="N208" s="191">
        <f>L208+M208</f>
        <v>0</v>
      </c>
      <c r="O208" s="102"/>
      <c r="P208" s="215"/>
      <c r="Q208" s="215"/>
      <c r="R208" s="215"/>
      <c r="S208" s="215"/>
    </row>
    <row r="209" spans="1:19" s="116" customFormat="1" ht="44.25" customHeight="1" outlineLevel="2">
      <c r="A209" s="124" t="s">
        <v>808</v>
      </c>
      <c r="B209" s="70" t="s">
        <v>893</v>
      </c>
      <c r="C209" s="25" t="s">
        <v>471</v>
      </c>
      <c r="D209" s="34" t="s">
        <v>73</v>
      </c>
      <c r="E209" s="166"/>
      <c r="F209" s="18"/>
      <c r="G209" s="25" t="s">
        <v>5</v>
      </c>
      <c r="H209" s="51">
        <v>0</v>
      </c>
      <c r="I209" s="51">
        <v>0</v>
      </c>
      <c r="J209" s="51">
        <v>0</v>
      </c>
      <c r="K209" s="51">
        <v>0</v>
      </c>
      <c r="L209" s="51">
        <v>0</v>
      </c>
      <c r="M209" s="51">
        <v>0</v>
      </c>
      <c r="N209" s="51">
        <f>L209+M209</f>
        <v>0</v>
      </c>
      <c r="O209" s="74"/>
      <c r="P209" s="37"/>
      <c r="Q209" s="37"/>
      <c r="R209" s="37"/>
      <c r="S209" s="37"/>
    </row>
    <row r="210" spans="1:19" s="112" customFormat="1" ht="60.75" customHeight="1" outlineLevel="2">
      <c r="A210" s="133"/>
      <c r="B210" s="80"/>
      <c r="C210" s="46"/>
      <c r="D210" s="46" t="s">
        <v>466</v>
      </c>
      <c r="E210" s="175"/>
      <c r="F210" s="81"/>
      <c r="G210" s="64" t="s">
        <v>472</v>
      </c>
      <c r="H210" s="59"/>
      <c r="I210" s="59"/>
      <c r="J210" s="59"/>
      <c r="K210" s="59" t="s">
        <v>473</v>
      </c>
      <c r="L210" s="59"/>
      <c r="M210" s="59"/>
      <c r="N210" s="59"/>
      <c r="O210" s="82"/>
      <c r="P210" s="87"/>
      <c r="Q210" s="87"/>
      <c r="R210" s="87"/>
      <c r="S210" s="87"/>
    </row>
    <row r="211" spans="1:19" s="112" customFormat="1" ht="44.25" customHeight="1" outlineLevel="2">
      <c r="A211" s="129" t="s">
        <v>810</v>
      </c>
      <c r="B211" s="78" t="s">
        <v>474</v>
      </c>
      <c r="C211" s="32" t="s">
        <v>475</v>
      </c>
      <c r="D211" s="28" t="s">
        <v>807</v>
      </c>
      <c r="E211" s="173" t="s">
        <v>6</v>
      </c>
      <c r="F211" s="189" t="s">
        <v>9</v>
      </c>
      <c r="G211" s="28"/>
      <c r="H211" s="191">
        <v>0</v>
      </c>
      <c r="I211" s="191">
        <v>0</v>
      </c>
      <c r="J211" s="191">
        <v>0</v>
      </c>
      <c r="K211" s="191">
        <v>0</v>
      </c>
      <c r="L211" s="191">
        <v>0</v>
      </c>
      <c r="M211" s="191">
        <v>0</v>
      </c>
      <c r="N211" s="191">
        <f>L211+M211</f>
        <v>0</v>
      </c>
      <c r="O211" s="102"/>
      <c r="P211" s="215"/>
      <c r="Q211" s="215"/>
      <c r="R211" s="215"/>
      <c r="S211" s="215"/>
    </row>
    <row r="212" spans="1:19" s="116" customFormat="1" ht="32.25" customHeight="1" outlineLevel="2">
      <c r="A212" s="124" t="s">
        <v>809</v>
      </c>
      <c r="B212" s="70" t="s">
        <v>894</v>
      </c>
      <c r="C212" s="25" t="s">
        <v>476</v>
      </c>
      <c r="D212" s="34" t="s">
        <v>73</v>
      </c>
      <c r="E212" s="166"/>
      <c r="F212" s="18"/>
      <c r="G212" s="25" t="s">
        <v>5</v>
      </c>
      <c r="H212" s="51">
        <v>0</v>
      </c>
      <c r="I212" s="51">
        <v>0</v>
      </c>
      <c r="J212" s="51">
        <v>0</v>
      </c>
      <c r="K212" s="51">
        <v>0</v>
      </c>
      <c r="L212" s="51">
        <v>0</v>
      </c>
      <c r="M212" s="51">
        <v>0</v>
      </c>
      <c r="N212" s="51">
        <f>L212+M212</f>
        <v>0</v>
      </c>
      <c r="O212" s="74"/>
      <c r="P212" s="37"/>
      <c r="Q212" s="37"/>
      <c r="R212" s="37"/>
      <c r="S212" s="37"/>
    </row>
    <row r="213" spans="1:19" s="112" customFormat="1" ht="76.5" outlineLevel="2">
      <c r="A213" s="133"/>
      <c r="B213" s="80"/>
      <c r="C213" s="46"/>
      <c r="D213" s="46" t="s">
        <v>466</v>
      </c>
      <c r="E213" s="175"/>
      <c r="F213" s="81"/>
      <c r="G213" s="64" t="s">
        <v>477</v>
      </c>
      <c r="H213" s="59"/>
      <c r="I213" s="59"/>
      <c r="J213" s="59"/>
      <c r="K213" s="59" t="s">
        <v>478</v>
      </c>
      <c r="L213" s="59"/>
      <c r="M213" s="59"/>
      <c r="N213" s="59"/>
      <c r="O213" s="82"/>
      <c r="P213" s="87"/>
      <c r="Q213" s="87"/>
      <c r="R213" s="87"/>
      <c r="S213" s="87"/>
    </row>
    <row r="214" spans="1:19" s="112" customFormat="1" ht="38.25" outlineLevel="2">
      <c r="A214" s="129" t="s">
        <v>811</v>
      </c>
      <c r="B214" s="78" t="s">
        <v>479</v>
      </c>
      <c r="C214" s="32" t="s">
        <v>480</v>
      </c>
      <c r="D214" s="28" t="s">
        <v>807</v>
      </c>
      <c r="E214" s="173" t="s">
        <v>6</v>
      </c>
      <c r="F214" s="189" t="s">
        <v>10</v>
      </c>
      <c r="G214" s="28"/>
      <c r="H214" s="191">
        <v>0</v>
      </c>
      <c r="I214" s="191">
        <v>0</v>
      </c>
      <c r="J214" s="191">
        <v>0</v>
      </c>
      <c r="K214" s="191">
        <v>0</v>
      </c>
      <c r="L214" s="191">
        <v>0</v>
      </c>
      <c r="M214" s="191">
        <v>0</v>
      </c>
      <c r="N214" s="191">
        <f>L214+M214</f>
        <v>0</v>
      </c>
      <c r="O214" s="102"/>
      <c r="P214" s="215"/>
      <c r="Q214" s="215"/>
      <c r="R214" s="215"/>
      <c r="S214" s="215"/>
    </row>
    <row r="215" spans="1:19" s="116" customFormat="1" ht="41.25" customHeight="1" outlineLevel="2">
      <c r="A215" s="124" t="s">
        <v>812</v>
      </c>
      <c r="B215" s="70" t="s">
        <v>895</v>
      </c>
      <c r="C215" s="25" t="s">
        <v>481</v>
      </c>
      <c r="D215" s="34" t="s">
        <v>73</v>
      </c>
      <c r="E215" s="166"/>
      <c r="F215" s="18"/>
      <c r="G215" s="25" t="s">
        <v>5</v>
      </c>
      <c r="H215" s="51">
        <v>0</v>
      </c>
      <c r="I215" s="51">
        <v>0</v>
      </c>
      <c r="J215" s="51">
        <v>0</v>
      </c>
      <c r="K215" s="51">
        <v>0</v>
      </c>
      <c r="L215" s="51">
        <v>0</v>
      </c>
      <c r="M215" s="51">
        <v>0</v>
      </c>
      <c r="N215" s="51">
        <f>L215+M215</f>
        <v>0</v>
      </c>
      <c r="O215" s="74"/>
      <c r="P215" s="37"/>
      <c r="Q215" s="37"/>
      <c r="R215" s="37"/>
      <c r="S215" s="37"/>
    </row>
    <row r="216" spans="1:19" s="112" customFormat="1" ht="95.25" customHeight="1" outlineLevel="2">
      <c r="A216" s="133"/>
      <c r="B216" s="80"/>
      <c r="C216" s="46"/>
      <c r="D216" s="46" t="s">
        <v>466</v>
      </c>
      <c r="E216" s="175"/>
      <c r="F216" s="81"/>
      <c r="G216" s="64" t="s">
        <v>482</v>
      </c>
      <c r="H216" s="59"/>
      <c r="I216" s="59"/>
      <c r="J216" s="59"/>
      <c r="K216" s="59" t="s">
        <v>483</v>
      </c>
      <c r="L216" s="59"/>
      <c r="M216" s="59"/>
      <c r="N216" s="59"/>
      <c r="O216" s="82"/>
      <c r="P216" s="87"/>
      <c r="Q216" s="87"/>
      <c r="R216" s="87"/>
      <c r="S216" s="87"/>
    </row>
    <row r="217" spans="1:19" s="112" customFormat="1" ht="50.25" customHeight="1" outlineLevel="2">
      <c r="A217" s="129" t="s">
        <v>813</v>
      </c>
      <c r="B217" s="78" t="s">
        <v>484</v>
      </c>
      <c r="C217" s="32" t="s">
        <v>485</v>
      </c>
      <c r="D217" s="28" t="s">
        <v>807</v>
      </c>
      <c r="E217" s="173" t="s">
        <v>9</v>
      </c>
      <c r="F217" s="189" t="s">
        <v>8</v>
      </c>
      <c r="G217" s="28"/>
      <c r="H217" s="191">
        <v>0</v>
      </c>
      <c r="I217" s="191">
        <v>0</v>
      </c>
      <c r="J217" s="191">
        <v>0</v>
      </c>
      <c r="K217" s="191">
        <v>0</v>
      </c>
      <c r="L217" s="191">
        <v>0</v>
      </c>
      <c r="M217" s="191">
        <v>0</v>
      </c>
      <c r="N217" s="191">
        <f>L217+M217</f>
        <v>0</v>
      </c>
      <c r="O217" s="102"/>
      <c r="P217" s="215"/>
      <c r="Q217" s="215"/>
      <c r="R217" s="215"/>
      <c r="S217" s="215"/>
    </row>
    <row r="218" spans="1:19" s="116" customFormat="1" ht="27.75" customHeight="1" outlineLevel="2">
      <c r="A218" s="124" t="s">
        <v>814</v>
      </c>
      <c r="B218" s="70" t="s">
        <v>896</v>
      </c>
      <c r="C218" s="25" t="s">
        <v>486</v>
      </c>
      <c r="D218" s="34" t="s">
        <v>73</v>
      </c>
      <c r="E218" s="166"/>
      <c r="F218" s="18"/>
      <c r="G218" s="25" t="s">
        <v>5</v>
      </c>
      <c r="H218" s="51">
        <v>25000</v>
      </c>
      <c r="I218" s="51">
        <v>25000</v>
      </c>
      <c r="J218" s="51">
        <v>0</v>
      </c>
      <c r="K218" s="51">
        <v>0</v>
      </c>
      <c r="L218" s="51">
        <v>50000</v>
      </c>
      <c r="M218" s="51">
        <v>0</v>
      </c>
      <c r="N218" s="51">
        <f>L218+M218</f>
        <v>50000</v>
      </c>
      <c r="O218" s="74"/>
      <c r="P218" s="37"/>
      <c r="Q218" s="37"/>
      <c r="R218" s="37"/>
      <c r="S218" s="37"/>
    </row>
    <row r="219" spans="1:19" s="112" customFormat="1" ht="95.25" customHeight="1" outlineLevel="2">
      <c r="A219" s="133"/>
      <c r="B219" s="80"/>
      <c r="C219" s="46"/>
      <c r="D219" s="46" t="s">
        <v>487</v>
      </c>
      <c r="E219" s="175"/>
      <c r="F219" s="81"/>
      <c r="G219" s="64" t="s">
        <v>488</v>
      </c>
      <c r="H219" s="59"/>
      <c r="I219" s="59"/>
      <c r="J219" s="59"/>
      <c r="K219" s="59" t="s">
        <v>489</v>
      </c>
      <c r="L219" s="59"/>
      <c r="M219" s="59"/>
      <c r="N219" s="59"/>
      <c r="O219" s="82"/>
      <c r="P219" s="87"/>
      <c r="Q219" s="87"/>
      <c r="R219" s="87"/>
      <c r="S219" s="87"/>
    </row>
    <row r="220" spans="1:19" s="112" customFormat="1" ht="85.5" customHeight="1" outlineLevel="2">
      <c r="A220" s="129" t="s">
        <v>815</v>
      </c>
      <c r="B220" s="78" t="s">
        <v>490</v>
      </c>
      <c r="C220" s="32" t="s">
        <v>491</v>
      </c>
      <c r="D220" s="28" t="s">
        <v>807</v>
      </c>
      <c r="E220" s="173" t="s">
        <v>43</v>
      </c>
      <c r="F220" s="189"/>
      <c r="G220" s="28" t="s">
        <v>492</v>
      </c>
      <c r="H220" s="191">
        <v>0</v>
      </c>
      <c r="I220" s="191">
        <v>0</v>
      </c>
      <c r="J220" s="191">
        <v>0</v>
      </c>
      <c r="K220" s="191">
        <v>0</v>
      </c>
      <c r="L220" s="191">
        <v>0</v>
      </c>
      <c r="M220" s="191">
        <v>0</v>
      </c>
      <c r="N220" s="191">
        <f>L220+M220</f>
        <v>0</v>
      </c>
      <c r="O220" s="41"/>
      <c r="P220" s="215"/>
      <c r="Q220" s="215"/>
      <c r="R220" s="215"/>
      <c r="S220" s="215"/>
    </row>
    <row r="221" spans="1:19" s="112" customFormat="1" ht="46.5" customHeight="1" outlineLevel="1">
      <c r="A221" s="129" t="s">
        <v>816</v>
      </c>
      <c r="B221" s="78" t="s">
        <v>493</v>
      </c>
      <c r="C221" s="32" t="s">
        <v>494</v>
      </c>
      <c r="D221" s="28" t="s">
        <v>817</v>
      </c>
      <c r="E221" s="173" t="s">
        <v>43</v>
      </c>
      <c r="F221" s="189"/>
      <c r="G221" s="28" t="s">
        <v>495</v>
      </c>
      <c r="H221" s="191">
        <v>25000</v>
      </c>
      <c r="I221" s="191">
        <v>25000</v>
      </c>
      <c r="J221" s="191">
        <v>0</v>
      </c>
      <c r="K221" s="191">
        <v>0</v>
      </c>
      <c r="L221" s="191">
        <v>50000</v>
      </c>
      <c r="M221" s="191">
        <v>0</v>
      </c>
      <c r="N221" s="191">
        <f>L221+M221</f>
        <v>50000</v>
      </c>
      <c r="O221" s="41"/>
      <c r="P221" s="215"/>
      <c r="Q221" s="215"/>
      <c r="R221" s="215"/>
      <c r="S221" s="215"/>
    </row>
    <row r="222" spans="1:19" s="116" customFormat="1" ht="39" customHeight="1" outlineLevel="1">
      <c r="A222" s="124" t="s">
        <v>818</v>
      </c>
      <c r="B222" s="70" t="s">
        <v>496</v>
      </c>
      <c r="C222" s="25" t="s">
        <v>497</v>
      </c>
      <c r="D222" s="34" t="s">
        <v>73</v>
      </c>
      <c r="E222" s="166"/>
      <c r="F222" s="18"/>
      <c r="G222" s="25" t="s">
        <v>5</v>
      </c>
      <c r="H222" s="51">
        <v>25000</v>
      </c>
      <c r="I222" s="51">
        <v>25000</v>
      </c>
      <c r="J222" s="51">
        <v>25000</v>
      </c>
      <c r="K222" s="51">
        <v>25000</v>
      </c>
      <c r="L222" s="51">
        <v>100000</v>
      </c>
      <c r="M222" s="51">
        <v>50000</v>
      </c>
      <c r="N222" s="51">
        <f>L222+M222</f>
        <v>150000</v>
      </c>
      <c r="O222" s="74"/>
      <c r="P222" s="37"/>
      <c r="Q222" s="37"/>
      <c r="R222" s="37"/>
      <c r="S222" s="37"/>
    </row>
    <row r="223" spans="1:19" s="112" customFormat="1" ht="51.75" customHeight="1" outlineLevel="2">
      <c r="A223" s="133"/>
      <c r="B223" s="80"/>
      <c r="C223" s="46"/>
      <c r="D223" s="46" t="s">
        <v>498</v>
      </c>
      <c r="E223" s="175"/>
      <c r="F223" s="81"/>
      <c r="G223" s="64" t="s">
        <v>499</v>
      </c>
      <c r="H223" s="59"/>
      <c r="I223" s="59"/>
      <c r="J223" s="59"/>
      <c r="K223" s="59" t="s">
        <v>500</v>
      </c>
      <c r="L223" s="59"/>
      <c r="M223" s="59" t="s">
        <v>501</v>
      </c>
      <c r="N223" s="59"/>
      <c r="O223" s="82"/>
      <c r="P223" s="87"/>
      <c r="Q223" s="87"/>
      <c r="R223" s="87"/>
      <c r="S223" s="87"/>
    </row>
    <row r="224" spans="1:19" s="112" customFormat="1" ht="42.75" customHeight="1" outlineLevel="2">
      <c r="A224" s="134" t="s">
        <v>819</v>
      </c>
      <c r="B224" s="83" t="s">
        <v>502</v>
      </c>
      <c r="C224" s="32" t="s">
        <v>503</v>
      </c>
      <c r="D224" s="28" t="s">
        <v>820</v>
      </c>
      <c r="E224" s="173" t="s">
        <v>6</v>
      </c>
      <c r="F224" s="189" t="s">
        <v>8</v>
      </c>
      <c r="G224" s="190"/>
      <c r="H224" s="191">
        <v>25000</v>
      </c>
      <c r="I224" s="191">
        <v>25000</v>
      </c>
      <c r="J224" s="191">
        <v>25000</v>
      </c>
      <c r="K224" s="191">
        <v>25000</v>
      </c>
      <c r="L224" s="191">
        <v>100000</v>
      </c>
      <c r="M224" s="191">
        <v>50000</v>
      </c>
      <c r="N224" s="191">
        <f>L224+M224</f>
        <v>150000</v>
      </c>
      <c r="O224" s="41"/>
      <c r="P224" s="215"/>
      <c r="Q224" s="215"/>
      <c r="R224" s="215"/>
      <c r="S224" s="215"/>
    </row>
    <row r="225" spans="1:19" s="110" customFormat="1" ht="19.5" customHeight="1" outlineLevel="2">
      <c r="A225" s="132"/>
      <c r="B225" s="66"/>
      <c r="C225" s="67" t="s">
        <v>504</v>
      </c>
      <c r="D225" s="198"/>
      <c r="E225" s="164"/>
      <c r="F225" s="182"/>
      <c r="G225" s="198"/>
      <c r="H225" s="50">
        <f>H226+H235</f>
        <v>0</v>
      </c>
      <c r="I225" s="50">
        <f>I226+I235</f>
        <v>0</v>
      </c>
      <c r="J225" s="50">
        <f>J226+J235</f>
        <v>0</v>
      </c>
      <c r="K225" s="50">
        <f>K226+K235</f>
        <v>500000</v>
      </c>
      <c r="L225" s="50">
        <f>SUM(H225:K225)</f>
        <v>500000</v>
      </c>
      <c r="M225" s="50">
        <f>M226</f>
        <v>31282000</v>
      </c>
      <c r="N225" s="50">
        <f>N226+N235</f>
        <v>31782000</v>
      </c>
      <c r="O225" s="68"/>
      <c r="P225" s="208"/>
      <c r="Q225" s="208"/>
      <c r="R225" s="208"/>
      <c r="S225" s="208"/>
    </row>
    <row r="226" spans="1:19" s="110" customFormat="1" ht="20.25" customHeight="1" outlineLevel="2">
      <c r="A226" s="132"/>
      <c r="B226" s="66"/>
      <c r="C226" s="198" t="s">
        <v>7</v>
      </c>
      <c r="D226" s="198" t="s">
        <v>73</v>
      </c>
      <c r="E226" s="164"/>
      <c r="F226" s="182"/>
      <c r="G226" s="198" t="s">
        <v>5</v>
      </c>
      <c r="H226" s="50">
        <f>H228+H232</f>
        <v>0</v>
      </c>
      <c r="I226" s="50">
        <f>I228+I232</f>
        <v>0</v>
      </c>
      <c r="J226" s="50">
        <f>J228+J232</f>
        <v>0</v>
      </c>
      <c r="K226" s="50">
        <f>K228+K232</f>
        <v>500000</v>
      </c>
      <c r="L226" s="50">
        <f>SUM(H226:K226)</f>
        <v>500000</v>
      </c>
      <c r="M226" s="50">
        <f>M228+M232</f>
        <v>31282000</v>
      </c>
      <c r="N226" s="50">
        <f>N228+N232</f>
        <v>31782000</v>
      </c>
      <c r="O226" s="38"/>
      <c r="P226" s="208"/>
      <c r="Q226" s="208"/>
      <c r="R226" s="208"/>
      <c r="S226" s="208"/>
    </row>
    <row r="227" spans="1:19" s="143" customFormat="1" ht="52.5" customHeight="1" outlineLevel="2">
      <c r="A227" s="146" t="s">
        <v>821</v>
      </c>
      <c r="B227" s="193" t="s">
        <v>505</v>
      </c>
      <c r="C227" s="234" t="s">
        <v>822</v>
      </c>
      <c r="D227" s="180" t="s">
        <v>861</v>
      </c>
      <c r="E227" s="194"/>
      <c r="F227" s="195"/>
      <c r="G227" s="62" t="s">
        <v>506</v>
      </c>
      <c r="H227" s="196"/>
      <c r="I227" s="196"/>
      <c r="J227" s="196"/>
      <c r="K227" s="196"/>
      <c r="L227" s="196"/>
      <c r="M227" s="196" t="s">
        <v>507</v>
      </c>
      <c r="N227" s="196"/>
      <c r="O227" s="185"/>
      <c r="P227" s="217"/>
      <c r="Q227" s="217"/>
      <c r="R227" s="217"/>
      <c r="S227" s="217"/>
    </row>
    <row r="228" spans="1:19" s="116" customFormat="1" ht="32.25" customHeight="1" outlineLevel="2">
      <c r="A228" s="124" t="s">
        <v>823</v>
      </c>
      <c r="B228" s="70" t="s">
        <v>897</v>
      </c>
      <c r="C228" s="25" t="s">
        <v>508</v>
      </c>
      <c r="D228" s="34" t="s">
        <v>73</v>
      </c>
      <c r="E228" s="166"/>
      <c r="F228" s="18"/>
      <c r="G228" s="25" t="s">
        <v>5</v>
      </c>
      <c r="H228" s="51">
        <v>0</v>
      </c>
      <c r="I228" s="51">
        <f>I230+I231</f>
        <v>0</v>
      </c>
      <c r="J228" s="51">
        <f>J230+J231</f>
        <v>0</v>
      </c>
      <c r="K228" s="51">
        <f>K230+K231</f>
        <v>0</v>
      </c>
      <c r="L228" s="51">
        <f>L230+L231</f>
        <v>0</v>
      </c>
      <c r="M228" s="51">
        <f>M230+M231</f>
        <v>27282000</v>
      </c>
      <c r="N228" s="51">
        <f>L228+M228</f>
        <v>27282000</v>
      </c>
      <c r="O228" s="74"/>
      <c r="P228" s="37"/>
      <c r="Q228" s="37"/>
      <c r="R228" s="37"/>
      <c r="S228" s="37"/>
    </row>
    <row r="229" spans="1:19" s="112" customFormat="1" ht="36.75" customHeight="1">
      <c r="A229" s="133"/>
      <c r="B229" s="80"/>
      <c r="C229" s="46"/>
      <c r="D229" s="46" t="s">
        <v>509</v>
      </c>
      <c r="E229" s="175"/>
      <c r="F229" s="81"/>
      <c r="G229" s="64" t="s">
        <v>510</v>
      </c>
      <c r="H229" s="59"/>
      <c r="I229" s="59"/>
      <c r="J229" s="59"/>
      <c r="K229" s="59" t="s">
        <v>511</v>
      </c>
      <c r="L229" s="59"/>
      <c r="M229" s="200"/>
      <c r="N229" s="200"/>
      <c r="O229" s="82"/>
      <c r="P229" s="87"/>
      <c r="Q229" s="87"/>
      <c r="R229" s="87"/>
      <c r="S229" s="87"/>
    </row>
    <row r="230" spans="1:19" s="112" customFormat="1" ht="186" customHeight="1">
      <c r="A230" s="123" t="s">
        <v>824</v>
      </c>
      <c r="B230" s="72" t="s">
        <v>512</v>
      </c>
      <c r="C230" s="32" t="s">
        <v>513</v>
      </c>
      <c r="D230" s="28" t="s">
        <v>825</v>
      </c>
      <c r="E230" s="173" t="s">
        <v>6</v>
      </c>
      <c r="F230" s="189"/>
      <c r="G230" s="190" t="s">
        <v>514</v>
      </c>
      <c r="H230" s="268" t="s">
        <v>515</v>
      </c>
      <c r="I230" s="268"/>
      <c r="J230" s="268"/>
      <c r="K230" s="268"/>
      <c r="L230" s="268"/>
      <c r="M230" s="236">
        <v>13641000</v>
      </c>
      <c r="N230" s="236">
        <f>M230</f>
        <v>13641000</v>
      </c>
      <c r="O230" s="249" t="s">
        <v>909</v>
      </c>
      <c r="P230" s="215"/>
      <c r="Q230" s="215"/>
      <c r="R230" s="215"/>
      <c r="S230" s="215"/>
    </row>
    <row r="231" spans="1:19" s="112" customFormat="1" ht="189" customHeight="1" outlineLevel="1">
      <c r="A231" s="123" t="s">
        <v>826</v>
      </c>
      <c r="B231" s="72" t="s">
        <v>516</v>
      </c>
      <c r="C231" s="32" t="s">
        <v>517</v>
      </c>
      <c r="D231" s="28" t="s">
        <v>827</v>
      </c>
      <c r="E231" s="173" t="s">
        <v>6</v>
      </c>
      <c r="F231" s="189"/>
      <c r="G231" s="190" t="s">
        <v>518</v>
      </c>
      <c r="H231" s="268" t="s">
        <v>515</v>
      </c>
      <c r="I231" s="268"/>
      <c r="J231" s="268"/>
      <c r="K231" s="268"/>
      <c r="L231" s="268"/>
      <c r="M231" s="236">
        <f>M230</f>
        <v>13641000</v>
      </c>
      <c r="N231" s="236">
        <f>M231</f>
        <v>13641000</v>
      </c>
      <c r="O231" s="30" t="s">
        <v>901</v>
      </c>
      <c r="P231" s="215"/>
      <c r="Q231" s="215"/>
      <c r="R231" s="215"/>
      <c r="S231" s="215"/>
    </row>
    <row r="232" spans="1:19" s="116" customFormat="1" ht="33.75" customHeight="1" outlineLevel="2">
      <c r="A232" s="124" t="s">
        <v>828</v>
      </c>
      <c r="B232" s="70" t="s">
        <v>898</v>
      </c>
      <c r="C232" s="25" t="s">
        <v>519</v>
      </c>
      <c r="D232" s="34" t="s">
        <v>73</v>
      </c>
      <c r="E232" s="166"/>
      <c r="F232" s="18"/>
      <c r="G232" s="25" t="s">
        <v>5</v>
      </c>
      <c r="H232" s="51">
        <v>0</v>
      </c>
      <c r="I232" s="51">
        <v>0</v>
      </c>
      <c r="J232" s="51">
        <v>0</v>
      </c>
      <c r="K232" s="51">
        <v>500000</v>
      </c>
      <c r="L232" s="51">
        <f>SUM(H232:K232)</f>
        <v>500000</v>
      </c>
      <c r="M232" s="51">
        <v>4000000</v>
      </c>
      <c r="N232" s="51">
        <f>L232+M232</f>
        <v>4500000</v>
      </c>
      <c r="O232" s="79"/>
      <c r="P232" s="84"/>
      <c r="Q232" s="84"/>
      <c r="R232" s="84"/>
      <c r="S232" s="84"/>
    </row>
    <row r="233" spans="1:19" s="112" customFormat="1" ht="22.5" customHeight="1" outlineLevel="2">
      <c r="A233" s="133"/>
      <c r="B233" s="80"/>
      <c r="C233" s="46"/>
      <c r="D233" s="46" t="s">
        <v>520</v>
      </c>
      <c r="E233" s="175"/>
      <c r="F233" s="81"/>
      <c r="G233" s="64" t="s">
        <v>521</v>
      </c>
      <c r="H233" s="59"/>
      <c r="I233" s="59"/>
      <c r="J233" s="59"/>
      <c r="K233" s="59" t="s">
        <v>522</v>
      </c>
      <c r="L233" s="59"/>
      <c r="M233" s="59" t="s">
        <v>522</v>
      </c>
      <c r="N233" s="59"/>
      <c r="O233" s="82"/>
      <c r="P233" s="87"/>
      <c r="Q233" s="87"/>
      <c r="R233" s="87"/>
      <c r="S233" s="87"/>
    </row>
    <row r="234" spans="1:19" s="112" customFormat="1" ht="177.75" customHeight="1" outlineLevel="2">
      <c r="A234" s="123" t="s">
        <v>829</v>
      </c>
      <c r="B234" s="72" t="s">
        <v>523</v>
      </c>
      <c r="C234" s="32" t="s">
        <v>830</v>
      </c>
      <c r="D234" s="28" t="s">
        <v>863</v>
      </c>
      <c r="E234" s="173" t="s">
        <v>6</v>
      </c>
      <c r="F234" s="189"/>
      <c r="G234" s="190"/>
      <c r="H234" s="268" t="s">
        <v>524</v>
      </c>
      <c r="I234" s="268"/>
      <c r="J234" s="268"/>
      <c r="K234" s="191">
        <v>500000</v>
      </c>
      <c r="L234" s="191">
        <f>SUM(H234:K234)</f>
        <v>500000</v>
      </c>
      <c r="M234" s="191">
        <v>4000000</v>
      </c>
      <c r="N234" s="191">
        <f>L234+M234</f>
        <v>4500000</v>
      </c>
      <c r="O234" s="102" t="s">
        <v>525</v>
      </c>
      <c r="P234" s="215"/>
      <c r="Q234" s="215"/>
      <c r="R234" s="215"/>
      <c r="S234" s="215"/>
    </row>
    <row r="235" spans="1:19" s="110" customFormat="1" outlineLevel="1">
      <c r="A235" s="132"/>
      <c r="B235" s="66"/>
      <c r="C235" s="198" t="s">
        <v>7</v>
      </c>
      <c r="D235" s="198" t="s">
        <v>73</v>
      </c>
      <c r="E235" s="164"/>
      <c r="F235" s="182"/>
      <c r="G235" s="198" t="s">
        <v>5</v>
      </c>
      <c r="H235" s="50">
        <v>0</v>
      </c>
      <c r="I235" s="50">
        <v>0</v>
      </c>
      <c r="J235" s="50">
        <v>0</v>
      </c>
      <c r="K235" s="50">
        <v>0</v>
      </c>
      <c r="L235" s="50">
        <v>0</v>
      </c>
      <c r="M235" s="50">
        <v>0</v>
      </c>
      <c r="N235" s="50">
        <f>N237</f>
        <v>0</v>
      </c>
      <c r="O235" s="38"/>
      <c r="P235" s="208"/>
      <c r="Q235" s="208"/>
      <c r="R235" s="208"/>
      <c r="S235" s="208"/>
    </row>
    <row r="236" spans="1:19" s="143" customFormat="1" ht="35.25" customHeight="1" outlineLevel="1">
      <c r="A236" s="146" t="s">
        <v>616</v>
      </c>
      <c r="B236" s="193" t="s">
        <v>526</v>
      </c>
      <c r="C236" s="181" t="s">
        <v>831</v>
      </c>
      <c r="D236" s="180" t="s">
        <v>861</v>
      </c>
      <c r="E236" s="194"/>
      <c r="F236" s="195"/>
      <c r="G236" s="181" t="s">
        <v>506</v>
      </c>
      <c r="H236" s="196"/>
      <c r="I236" s="196"/>
      <c r="J236" s="196"/>
      <c r="K236" s="196"/>
      <c r="L236" s="196"/>
      <c r="M236" s="196" t="s">
        <v>507</v>
      </c>
      <c r="N236" s="196"/>
      <c r="O236" s="185"/>
      <c r="P236" s="217"/>
      <c r="Q236" s="217"/>
      <c r="R236" s="217"/>
      <c r="S236" s="217"/>
    </row>
    <row r="237" spans="1:19" s="116" customFormat="1" ht="36" customHeight="1" outlineLevel="2">
      <c r="A237" s="124" t="s">
        <v>617</v>
      </c>
      <c r="B237" s="70" t="s">
        <v>527</v>
      </c>
      <c r="C237" s="25" t="s">
        <v>528</v>
      </c>
      <c r="D237" s="103"/>
      <c r="E237" s="166"/>
      <c r="F237" s="18"/>
      <c r="G237" s="49"/>
      <c r="H237" s="51">
        <v>0</v>
      </c>
      <c r="I237" s="51">
        <v>0</v>
      </c>
      <c r="J237" s="51">
        <v>0</v>
      </c>
      <c r="K237" s="51">
        <v>0</v>
      </c>
      <c r="L237" s="51">
        <v>0</v>
      </c>
      <c r="M237" s="51">
        <v>0</v>
      </c>
      <c r="N237" s="51">
        <f>L237+M237</f>
        <v>0</v>
      </c>
      <c r="O237" s="79"/>
      <c r="P237" s="84"/>
      <c r="Q237" s="84"/>
      <c r="R237" s="84"/>
      <c r="S237" s="84"/>
    </row>
    <row r="238" spans="1:19" s="112" customFormat="1" ht="46.5" customHeight="1" outlineLevel="2">
      <c r="A238" s="133"/>
      <c r="B238" s="80"/>
      <c r="C238" s="46"/>
      <c r="D238" s="46" t="s">
        <v>529</v>
      </c>
      <c r="E238" s="174"/>
      <c r="F238" s="47"/>
      <c r="G238" s="46" t="s">
        <v>521</v>
      </c>
      <c r="H238" s="200"/>
      <c r="I238" s="200"/>
      <c r="J238" s="200"/>
      <c r="K238" s="200" t="s">
        <v>522</v>
      </c>
      <c r="L238" s="200"/>
      <c r="M238" s="200" t="s">
        <v>522</v>
      </c>
      <c r="N238" s="200"/>
      <c r="O238" s="44"/>
      <c r="P238" s="215"/>
      <c r="Q238" s="215"/>
      <c r="R238" s="215"/>
      <c r="S238" s="215"/>
    </row>
    <row r="239" spans="1:19" s="112" customFormat="1" ht="49.5" customHeight="1">
      <c r="A239" s="123" t="s">
        <v>832</v>
      </c>
      <c r="B239" s="72" t="s">
        <v>530</v>
      </c>
      <c r="C239" s="32" t="s">
        <v>531</v>
      </c>
      <c r="D239" s="32" t="s">
        <v>833</v>
      </c>
      <c r="E239" s="173" t="s">
        <v>6</v>
      </c>
      <c r="F239" s="189"/>
      <c r="G239" s="190"/>
      <c r="H239" s="191">
        <v>0</v>
      </c>
      <c r="I239" s="191">
        <v>0</v>
      </c>
      <c r="J239" s="191">
        <v>0</v>
      </c>
      <c r="K239" s="191">
        <v>0</v>
      </c>
      <c r="L239" s="191">
        <v>0</v>
      </c>
      <c r="M239" s="191">
        <v>0</v>
      </c>
      <c r="N239" s="191">
        <f>M239+L239</f>
        <v>0</v>
      </c>
      <c r="O239" s="30"/>
      <c r="P239" s="215"/>
      <c r="Q239" s="215"/>
      <c r="R239" s="215"/>
      <c r="S239" s="215"/>
    </row>
    <row r="240" spans="1:19" s="119" customFormat="1" ht="17.25" customHeight="1" outlineLevel="2">
      <c r="A240" s="132"/>
      <c r="B240" s="66"/>
      <c r="C240" s="67" t="s">
        <v>532</v>
      </c>
      <c r="D240" s="198"/>
      <c r="E240" s="164"/>
      <c r="F240" s="182"/>
      <c r="G240" s="198"/>
      <c r="H240" s="50">
        <f>H241</f>
        <v>0</v>
      </c>
      <c r="I240" s="50">
        <f t="shared" ref="I240:K240" si="13">I241</f>
        <v>0</v>
      </c>
      <c r="J240" s="50">
        <f t="shared" si="13"/>
        <v>0</v>
      </c>
      <c r="K240" s="50">
        <f t="shared" si="13"/>
        <v>0</v>
      </c>
      <c r="L240" s="50">
        <f>SUM(H240:K240)</f>
        <v>0</v>
      </c>
      <c r="M240" s="50">
        <f>M241</f>
        <v>15000000</v>
      </c>
      <c r="N240" s="50">
        <f>L240+M240</f>
        <v>15000000</v>
      </c>
      <c r="O240" s="68"/>
      <c r="P240" s="222"/>
      <c r="Q240" s="222"/>
      <c r="R240" s="222"/>
      <c r="S240" s="222"/>
    </row>
    <row r="241" spans="1:19" s="110" customFormat="1" ht="21.75" customHeight="1" outlineLevel="2">
      <c r="A241" s="132"/>
      <c r="B241" s="66"/>
      <c r="C241" s="198" t="s">
        <v>7</v>
      </c>
      <c r="D241" s="198" t="s">
        <v>73</v>
      </c>
      <c r="E241" s="164"/>
      <c r="F241" s="182"/>
      <c r="G241" s="198" t="s">
        <v>5</v>
      </c>
      <c r="H241" s="50">
        <f>H246+H243</f>
        <v>0</v>
      </c>
      <c r="I241" s="50">
        <f>I243+I246</f>
        <v>0</v>
      </c>
      <c r="J241" s="50">
        <f>J243+J246</f>
        <v>0</v>
      </c>
      <c r="K241" s="50">
        <f>K243+K246</f>
        <v>0</v>
      </c>
      <c r="L241" s="50">
        <f>SUM(H241:K241)</f>
        <v>0</v>
      </c>
      <c r="M241" s="50">
        <f>M246</f>
        <v>15000000</v>
      </c>
      <c r="N241" s="50">
        <f>L241+M241</f>
        <v>15000000</v>
      </c>
      <c r="O241" s="38"/>
      <c r="P241" s="208"/>
      <c r="Q241" s="208"/>
      <c r="R241" s="208"/>
      <c r="S241" s="208"/>
    </row>
    <row r="242" spans="1:19" s="143" customFormat="1" ht="191.25" customHeight="1" outlineLevel="2">
      <c r="A242" s="146" t="s">
        <v>834</v>
      </c>
      <c r="B242" s="193" t="s">
        <v>533</v>
      </c>
      <c r="C242" s="234" t="s">
        <v>835</v>
      </c>
      <c r="D242" s="180" t="s">
        <v>862</v>
      </c>
      <c r="E242" s="194"/>
      <c r="F242" s="195"/>
      <c r="G242" s="240" t="s">
        <v>907</v>
      </c>
      <c r="H242" s="196"/>
      <c r="I242" s="196"/>
      <c r="J242" s="196"/>
      <c r="K242" s="196"/>
      <c r="L242" s="196"/>
      <c r="M242" s="240" t="s">
        <v>910</v>
      </c>
      <c r="N242" s="196"/>
      <c r="O242" s="185"/>
      <c r="P242" s="217"/>
      <c r="Q242" s="217"/>
      <c r="R242" s="217"/>
      <c r="S242" s="217"/>
    </row>
    <row r="243" spans="1:19" s="116" customFormat="1" ht="108" customHeight="1">
      <c r="A243" s="124" t="s">
        <v>836</v>
      </c>
      <c r="B243" s="70" t="s">
        <v>899</v>
      </c>
      <c r="C243" s="25" t="s">
        <v>534</v>
      </c>
      <c r="D243" s="103"/>
      <c r="E243" s="166"/>
      <c r="F243" s="18"/>
      <c r="G243" s="49"/>
      <c r="H243" s="51">
        <v>0</v>
      </c>
      <c r="I243" s="51">
        <v>0</v>
      </c>
      <c r="J243" s="51">
        <v>0</v>
      </c>
      <c r="K243" s="51">
        <v>0</v>
      </c>
      <c r="L243" s="51">
        <v>0</v>
      </c>
      <c r="M243" s="51">
        <v>0</v>
      </c>
      <c r="N243" s="51">
        <f>L243+M243</f>
        <v>0</v>
      </c>
      <c r="O243" s="74"/>
      <c r="P243" s="37"/>
      <c r="Q243" s="37"/>
      <c r="R243" s="37"/>
      <c r="S243" s="37"/>
    </row>
    <row r="244" spans="1:19" s="112" customFormat="1" ht="69" customHeight="1">
      <c r="A244" s="133"/>
      <c r="B244" s="80"/>
      <c r="C244" s="46"/>
      <c r="D244" s="46" t="s">
        <v>535</v>
      </c>
      <c r="E244" s="175"/>
      <c r="F244" s="81"/>
      <c r="G244" s="64" t="s">
        <v>536</v>
      </c>
      <c r="H244" s="59"/>
      <c r="I244" s="59"/>
      <c r="J244" s="59"/>
      <c r="K244" s="59" t="s">
        <v>381</v>
      </c>
      <c r="L244" s="59"/>
      <c r="M244" s="59"/>
      <c r="N244" s="59"/>
      <c r="O244" s="82"/>
      <c r="P244" s="87"/>
      <c r="Q244" s="87"/>
      <c r="R244" s="87"/>
      <c r="S244" s="87"/>
    </row>
    <row r="245" spans="1:19" s="112" customFormat="1" ht="33.75" customHeight="1">
      <c r="A245" s="129" t="s">
        <v>837</v>
      </c>
      <c r="B245" s="78" t="s">
        <v>537</v>
      </c>
      <c r="C245" s="27" t="s">
        <v>538</v>
      </c>
      <c r="D245" s="29" t="s">
        <v>381</v>
      </c>
      <c r="E245" s="170" t="s">
        <v>6</v>
      </c>
      <c r="F245" s="21"/>
      <c r="G245" s="48"/>
      <c r="H245" s="55">
        <v>0</v>
      </c>
      <c r="I245" s="55">
        <v>0</v>
      </c>
      <c r="J245" s="55">
        <v>0</v>
      </c>
      <c r="K245" s="55">
        <v>0</v>
      </c>
      <c r="L245" s="55">
        <v>0</v>
      </c>
      <c r="M245" s="55">
        <v>0</v>
      </c>
      <c r="N245" s="55">
        <f>L245+M245</f>
        <v>0</v>
      </c>
      <c r="O245" s="23"/>
      <c r="P245" s="24"/>
      <c r="Q245" s="24"/>
      <c r="R245" s="24"/>
      <c r="S245" s="24"/>
    </row>
    <row r="246" spans="1:19" s="116" customFormat="1" ht="34.5" customHeight="1" outlineLevel="2">
      <c r="A246" s="124" t="s">
        <v>838</v>
      </c>
      <c r="B246" s="70" t="s">
        <v>900</v>
      </c>
      <c r="C246" s="25" t="s">
        <v>539</v>
      </c>
      <c r="D246" s="34" t="s">
        <v>73</v>
      </c>
      <c r="E246" s="166"/>
      <c r="F246" s="18"/>
      <c r="G246" s="25" t="s">
        <v>5</v>
      </c>
      <c r="H246" s="51">
        <v>0</v>
      </c>
      <c r="I246" s="51">
        <v>0</v>
      </c>
      <c r="J246" s="51">
        <v>0</v>
      </c>
      <c r="K246" s="51">
        <v>0</v>
      </c>
      <c r="L246" s="51">
        <v>0</v>
      </c>
      <c r="M246" s="51">
        <v>15000000</v>
      </c>
      <c r="N246" s="51">
        <f>L246+M246</f>
        <v>15000000</v>
      </c>
      <c r="O246" s="74"/>
      <c r="P246" s="37"/>
      <c r="Q246" s="37"/>
      <c r="R246" s="37"/>
      <c r="S246" s="37"/>
    </row>
    <row r="247" spans="1:19" s="112" customFormat="1" ht="51">
      <c r="A247" s="136"/>
      <c r="B247" s="107"/>
      <c r="C247" s="95"/>
      <c r="D247" s="95" t="s">
        <v>540</v>
      </c>
      <c r="E247" s="177"/>
      <c r="F247" s="96"/>
      <c r="G247" s="97" t="s">
        <v>541</v>
      </c>
      <c r="H247" s="98"/>
      <c r="I247" s="98"/>
      <c r="J247" s="98"/>
      <c r="K247" s="98"/>
      <c r="L247" s="98" t="s">
        <v>542</v>
      </c>
      <c r="M247" s="59" t="s">
        <v>543</v>
      </c>
      <c r="N247" s="59"/>
      <c r="O247" s="99"/>
      <c r="P247" s="223"/>
      <c r="Q247" s="223"/>
      <c r="R247" s="223"/>
      <c r="S247" s="223"/>
    </row>
    <row r="248" spans="1:19" s="112" customFormat="1" ht="178.5">
      <c r="A248" s="134" t="s">
        <v>839</v>
      </c>
      <c r="B248" s="83" t="s">
        <v>544</v>
      </c>
      <c r="C248" s="32" t="s">
        <v>545</v>
      </c>
      <c r="D248" s="28" t="s">
        <v>840</v>
      </c>
      <c r="E248" s="173" t="s">
        <v>6</v>
      </c>
      <c r="F248" s="189"/>
      <c r="G248" s="190"/>
      <c r="H248" s="268" t="s">
        <v>546</v>
      </c>
      <c r="I248" s="272"/>
      <c r="J248" s="272"/>
      <c r="K248" s="272"/>
      <c r="L248" s="272"/>
      <c r="M248" s="238">
        <v>15000000</v>
      </c>
      <c r="N248" s="238">
        <f>M248</f>
        <v>15000000</v>
      </c>
      <c r="O248" s="30" t="s">
        <v>547</v>
      </c>
      <c r="P248" s="215"/>
      <c r="Q248" s="215"/>
      <c r="R248" s="215"/>
      <c r="S248" s="215"/>
    </row>
    <row r="249" spans="1:19" s="112" customFormat="1" ht="189" customHeight="1">
      <c r="A249" s="134" t="s">
        <v>841</v>
      </c>
      <c r="B249" s="83" t="s">
        <v>548</v>
      </c>
      <c r="C249" s="32" t="s">
        <v>549</v>
      </c>
      <c r="D249" s="28" t="s">
        <v>842</v>
      </c>
      <c r="E249" s="173" t="s">
        <v>6</v>
      </c>
      <c r="F249" s="189"/>
      <c r="G249" s="190"/>
      <c r="H249" s="268" t="s">
        <v>550</v>
      </c>
      <c r="I249" s="272"/>
      <c r="J249" s="272"/>
      <c r="K249" s="272"/>
      <c r="L249" s="272"/>
      <c r="M249" s="117">
        <v>0</v>
      </c>
      <c r="N249" s="117">
        <v>0</v>
      </c>
      <c r="O249" s="30" t="s">
        <v>551</v>
      </c>
      <c r="P249" s="215"/>
      <c r="Q249" s="215"/>
      <c r="R249" s="215"/>
      <c r="S249" s="215"/>
    </row>
  </sheetData>
  <customSheetViews>
    <customSheetView guid="{EF81B7C9-C50F-41AA-BEC6-B4EFD1588AAD}" scale="90">
      <pane xSplit="3" ySplit="2" topLeftCell="I788" activePane="bottomRight" state="frozenSplit"/>
      <selection pane="bottomRight" activeCell="C794" sqref="C794"/>
      <pageMargins left="0.7" right="0.7" top="0.75" bottom="0.75" header="0.3" footer="0.3"/>
      <pageSetup paperSize="9" scale="42" fitToWidth="0" fitToHeight="0" orientation="landscape"/>
    </customSheetView>
  </customSheetViews>
  <mergeCells count="67">
    <mergeCell ref="A56:A57"/>
    <mergeCell ref="A156:A159"/>
    <mergeCell ref="H145:K145"/>
    <mergeCell ref="H156:H159"/>
    <mergeCell ref="I156:I159"/>
    <mergeCell ref="B156:B159"/>
    <mergeCell ref="C156:C159"/>
    <mergeCell ref="E156:E159"/>
    <mergeCell ref="F156:F159"/>
    <mergeCell ref="H249:L249"/>
    <mergeCell ref="L156:L159"/>
    <mergeCell ref="O156:O159"/>
    <mergeCell ref="H162:L162"/>
    <mergeCell ref="H183:L183"/>
    <mergeCell ref="H199:L199"/>
    <mergeCell ref="H230:L230"/>
    <mergeCell ref="H231:L231"/>
    <mergeCell ref="H234:J234"/>
    <mergeCell ref="H248:L248"/>
    <mergeCell ref="J156:J159"/>
    <mergeCell ref="K156:K159"/>
    <mergeCell ref="O56:O57"/>
    <mergeCell ref="H64:J64"/>
    <mergeCell ref="H65:J65"/>
    <mergeCell ref="H66:J66"/>
    <mergeCell ref="H67:K67"/>
    <mergeCell ref="H77:J77"/>
    <mergeCell ref="K77:K78"/>
    <mergeCell ref="L77:L78"/>
    <mergeCell ref="M77:M78"/>
    <mergeCell ref="O77:O78"/>
    <mergeCell ref="H78:J78"/>
    <mergeCell ref="N77:N78"/>
    <mergeCell ref="H79:J79"/>
    <mergeCell ref="H80:K80"/>
    <mergeCell ref="L7:L9"/>
    <mergeCell ref="N33:N34"/>
    <mergeCell ref="B56:B57"/>
    <mergeCell ref="C56:C57"/>
    <mergeCell ref="E56:E57"/>
    <mergeCell ref="F56:F57"/>
    <mergeCell ref="H56:H57"/>
    <mergeCell ref="I56:I57"/>
    <mergeCell ref="J56:J57"/>
    <mergeCell ref="K56:K57"/>
    <mergeCell ref="L56:L57"/>
    <mergeCell ref="F7:F9"/>
    <mergeCell ref="H7:H9"/>
    <mergeCell ref="I7:I9"/>
    <mergeCell ref="J7:J9"/>
    <mergeCell ref="K7:K9"/>
    <mergeCell ref="A33:A34"/>
    <mergeCell ref="A7:A9"/>
    <mergeCell ref="O7:O9"/>
    <mergeCell ref="B33:B34"/>
    <mergeCell ref="C33:C34"/>
    <mergeCell ref="D33:D34"/>
    <mergeCell ref="F33:F34"/>
    <mergeCell ref="G33:G34"/>
    <mergeCell ref="J33:J34"/>
    <mergeCell ref="K33:K34"/>
    <mergeCell ref="L33:L34"/>
    <mergeCell ref="M33:M34"/>
    <mergeCell ref="O33:O34"/>
    <mergeCell ref="B7:B9"/>
    <mergeCell ref="C7:C9"/>
    <mergeCell ref="E7:E9"/>
  </mergeCells>
  <pageMargins left="0.25" right="0.25" top="0.75" bottom="0.75" header="0.3" footer="0.3"/>
  <pageSetup paperSize="9" scale="42" fitToWidth="0" fitToHeight="0" orientation="landscape" r:id="rId1"/>
  <ignoredErrors>
    <ignoredError sqref="B77 B74 B60" twoDigitTextYear="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C38"/>
  <sheetViews>
    <sheetView topLeftCell="A19" workbookViewId="0">
      <selection activeCell="C26" sqref="C26"/>
    </sheetView>
  </sheetViews>
  <sheetFormatPr defaultColWidth="8.85546875" defaultRowHeight="15"/>
  <cols>
    <col min="1" max="1" width="8.85546875" style="137"/>
    <col min="2" max="2" width="45.85546875" style="137" customWidth="1"/>
    <col min="3" max="3" width="10.42578125" customWidth="1"/>
  </cols>
  <sheetData>
    <row r="1" spans="1:3">
      <c r="A1" s="137" t="s">
        <v>848</v>
      </c>
      <c r="B1" s="137" t="s">
        <v>849</v>
      </c>
      <c r="C1" t="s">
        <v>850</v>
      </c>
    </row>
    <row r="2" spans="1:3">
      <c r="A2" s="137" t="s">
        <v>65</v>
      </c>
      <c r="B2" s="137" t="s">
        <v>565</v>
      </c>
      <c r="C2" t="s">
        <v>6</v>
      </c>
    </row>
    <row r="3" spans="1:3">
      <c r="A3" s="137" t="s">
        <v>55</v>
      </c>
      <c r="B3" s="137" t="s">
        <v>54</v>
      </c>
    </row>
    <row r="4" spans="1:3">
      <c r="A4" s="137" t="s">
        <v>61</v>
      </c>
      <c r="B4" s="137" t="s">
        <v>621</v>
      </c>
      <c r="C4" t="s">
        <v>53</v>
      </c>
    </row>
    <row r="5" spans="1:3">
      <c r="A5" s="137" t="s">
        <v>569</v>
      </c>
      <c r="B5" s="137" t="s">
        <v>570</v>
      </c>
    </row>
    <row r="6" spans="1:3">
      <c r="A6" s="137" t="s">
        <v>53</v>
      </c>
      <c r="B6" s="137" t="s">
        <v>52</v>
      </c>
      <c r="C6" t="s">
        <v>53</v>
      </c>
    </row>
    <row r="7" spans="1:3">
      <c r="A7" s="137" t="s">
        <v>11</v>
      </c>
      <c r="B7" s="137" t="s">
        <v>552</v>
      </c>
    </row>
    <row r="8" spans="1:3">
      <c r="A8" s="137" t="s">
        <v>51</v>
      </c>
      <c r="B8" s="137" t="s">
        <v>50</v>
      </c>
      <c r="C8" t="s">
        <v>10</v>
      </c>
    </row>
    <row r="9" spans="1:3">
      <c r="A9" s="137" t="s">
        <v>10</v>
      </c>
      <c r="B9" s="137" t="s">
        <v>49</v>
      </c>
      <c r="C9" t="s">
        <v>10</v>
      </c>
    </row>
    <row r="10" spans="1:3">
      <c r="A10" s="137" t="s">
        <v>62</v>
      </c>
      <c r="B10" s="137" t="s">
        <v>561</v>
      </c>
    </row>
    <row r="11" spans="1:3">
      <c r="A11" s="137" t="s">
        <v>48</v>
      </c>
      <c r="B11" s="137" t="s">
        <v>47</v>
      </c>
    </row>
    <row r="12" spans="1:3">
      <c r="A12" s="137" t="s">
        <v>46</v>
      </c>
      <c r="B12" s="137" t="s">
        <v>45</v>
      </c>
    </row>
    <row r="13" spans="1:3">
      <c r="A13" s="137" t="s">
        <v>567</v>
      </c>
      <c r="B13" s="137" t="s">
        <v>566</v>
      </c>
    </row>
    <row r="14" spans="1:3">
      <c r="A14" s="137" t="s">
        <v>9</v>
      </c>
      <c r="B14" s="137" t="s">
        <v>44</v>
      </c>
    </row>
    <row r="15" spans="1:3">
      <c r="A15" s="137" t="s">
        <v>564</v>
      </c>
      <c r="B15" s="137" t="s">
        <v>66</v>
      </c>
    </row>
    <row r="16" spans="1:3">
      <c r="A16" s="137" t="s">
        <v>555</v>
      </c>
      <c r="B16" s="137" t="s">
        <v>556</v>
      </c>
    </row>
    <row r="17" spans="1:3">
      <c r="A17" s="137" t="s">
        <v>16</v>
      </c>
      <c r="B17" s="137" t="s">
        <v>557</v>
      </c>
    </row>
    <row r="18" spans="1:3">
      <c r="A18" s="137" t="s">
        <v>43</v>
      </c>
      <c r="B18" s="137" t="s">
        <v>42</v>
      </c>
    </row>
    <row r="19" spans="1:3">
      <c r="A19" s="137" t="s">
        <v>6</v>
      </c>
      <c r="B19" s="137" t="s">
        <v>41</v>
      </c>
    </row>
    <row r="20" spans="1:3">
      <c r="A20" s="137" t="s">
        <v>562</v>
      </c>
      <c r="B20" s="137" t="s">
        <v>67</v>
      </c>
    </row>
    <row r="21" spans="1:3">
      <c r="A21" s="137" t="s">
        <v>40</v>
      </c>
      <c r="B21" s="137" t="s">
        <v>39</v>
      </c>
    </row>
    <row r="22" spans="1:3">
      <c r="A22" s="137" t="s">
        <v>38</v>
      </c>
      <c r="B22" s="137" t="s">
        <v>37</v>
      </c>
    </row>
    <row r="23" spans="1:3">
      <c r="A23" s="137" t="s">
        <v>558</v>
      </c>
      <c r="B23" s="137" t="s">
        <v>559</v>
      </c>
    </row>
    <row r="24" spans="1:3">
      <c r="A24" s="137" t="s">
        <v>36</v>
      </c>
      <c r="B24" s="137" t="s">
        <v>22</v>
      </c>
      <c r="C24" t="s">
        <v>8</v>
      </c>
    </row>
    <row r="25" spans="1:3">
      <c r="A25" s="137" t="s">
        <v>13</v>
      </c>
      <c r="B25" s="137" t="s">
        <v>63</v>
      </c>
    </row>
    <row r="26" spans="1:3">
      <c r="A26" s="137" t="s">
        <v>60</v>
      </c>
      <c r="B26" s="137" t="s">
        <v>560</v>
      </c>
    </row>
    <row r="27" spans="1:3">
      <c r="A27" s="137" t="s">
        <v>8</v>
      </c>
      <c r="B27" s="137" t="s">
        <v>35</v>
      </c>
    </row>
    <row r="28" spans="1:3">
      <c r="A28" s="137" t="s">
        <v>12</v>
      </c>
      <c r="B28" s="137" t="s">
        <v>34</v>
      </c>
    </row>
    <row r="29" spans="1:3">
      <c r="A29" s="137" t="s">
        <v>581</v>
      </c>
      <c r="B29" s="137" t="s">
        <v>582</v>
      </c>
    </row>
    <row r="30" spans="1:3">
      <c r="A30" s="137" t="s">
        <v>33</v>
      </c>
      <c r="B30" s="137" t="s">
        <v>32</v>
      </c>
    </row>
    <row r="31" spans="1:3">
      <c r="A31" s="137" t="s">
        <v>31</v>
      </c>
      <c r="B31" s="137" t="s">
        <v>30</v>
      </c>
    </row>
    <row r="32" spans="1:3">
      <c r="A32" s="137" t="s">
        <v>553</v>
      </c>
      <c r="B32" s="137" t="s">
        <v>554</v>
      </c>
    </row>
    <row r="33" spans="2:2">
      <c r="B33" s="137" t="s">
        <v>14</v>
      </c>
    </row>
    <row r="34" spans="2:2">
      <c r="B34" s="137" t="s">
        <v>15</v>
      </c>
    </row>
    <row r="35" spans="2:2">
      <c r="B35" s="137" t="s">
        <v>618</v>
      </c>
    </row>
    <row r="36" spans="2:2">
      <c r="B36" s="137" t="s">
        <v>619</v>
      </c>
    </row>
    <row r="37" spans="2:2">
      <c r="B37" s="137" t="s">
        <v>620</v>
      </c>
    </row>
    <row r="38" spans="2:2">
      <c r="B38" s="137" t="s">
        <v>64</v>
      </c>
    </row>
  </sheetData>
  <sortState ref="A1:B38">
    <sortCondition ref="A1"/>
  </sortState>
  <customSheetViews>
    <customSheetView guid="{EF81B7C9-C50F-41AA-BEC6-B4EFD1588AAD}" topLeftCell="A4">
      <selection activeCell="B30" sqref="B30"/>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F5:Y23"/>
  <sheetViews>
    <sheetView workbookViewId="0">
      <selection activeCell="F12" sqref="F12"/>
    </sheetView>
  </sheetViews>
  <sheetFormatPr defaultRowHeight="15"/>
  <cols>
    <col min="8" max="8" width="26.7109375" customWidth="1"/>
  </cols>
  <sheetData>
    <row r="5" spans="6:25">
      <c r="H5" s="228"/>
      <c r="I5" s="230"/>
    </row>
    <row r="6" spans="6:25">
      <c r="H6" s="228"/>
      <c r="I6" s="229"/>
    </row>
    <row r="7" spans="6:25">
      <c r="H7" s="228"/>
      <c r="I7" s="229"/>
    </row>
    <row r="8" spans="6:25">
      <c r="H8" s="228"/>
      <c r="I8" s="227"/>
    </row>
    <row r="9" spans="6:25">
      <c r="F9" s="227"/>
      <c r="G9" s="227"/>
      <c r="H9" s="228"/>
      <c r="I9" s="227"/>
      <c r="J9" s="227"/>
      <c r="K9" s="227"/>
      <c r="L9" s="227"/>
      <c r="M9" s="227"/>
      <c r="N9" s="227"/>
      <c r="O9" s="227"/>
      <c r="P9" s="227"/>
      <c r="Q9" s="227"/>
      <c r="R9" s="227"/>
      <c r="S9" s="227"/>
      <c r="T9" s="227"/>
      <c r="U9" s="227"/>
      <c r="V9" s="227"/>
      <c r="W9" s="227"/>
      <c r="X9" s="227"/>
      <c r="Y9" s="227"/>
    </row>
    <row r="10" spans="6:25">
      <c r="F10" s="227"/>
      <c r="G10" s="227"/>
      <c r="H10" s="227"/>
      <c r="I10" s="227"/>
      <c r="J10" s="227"/>
      <c r="K10" s="227"/>
      <c r="L10" s="227"/>
      <c r="M10" s="227"/>
      <c r="N10" s="227"/>
      <c r="O10" s="227"/>
      <c r="P10" s="227"/>
      <c r="Q10" s="227"/>
      <c r="R10" s="227"/>
      <c r="S10" s="227"/>
      <c r="T10" s="227"/>
      <c r="U10" s="227"/>
      <c r="V10" s="227"/>
      <c r="W10" s="227"/>
      <c r="X10" s="227"/>
      <c r="Y10" s="227"/>
    </row>
    <row r="11" spans="6:25">
      <c r="F11" s="227"/>
      <c r="G11" s="227"/>
      <c r="H11" s="227"/>
      <c r="I11" s="227"/>
      <c r="J11" s="227"/>
      <c r="K11" s="227"/>
      <c r="L11" s="227"/>
      <c r="M11" s="227"/>
      <c r="N11" s="227"/>
      <c r="O11" s="227"/>
      <c r="P11" s="227"/>
      <c r="Q11" s="227"/>
      <c r="R11" s="227"/>
      <c r="S11" s="227"/>
      <c r="T11" s="227"/>
      <c r="U11" s="227"/>
      <c r="V11" s="227"/>
      <c r="W11" s="227"/>
      <c r="X11" s="227"/>
      <c r="Y11" s="227"/>
    </row>
    <row r="12" spans="6:25">
      <c r="F12" s="227"/>
      <c r="G12" s="227"/>
      <c r="H12" s="227"/>
      <c r="I12" s="227"/>
      <c r="J12" s="227"/>
      <c r="K12" s="227"/>
      <c r="L12" s="227"/>
      <c r="M12" s="227"/>
      <c r="N12" s="227"/>
      <c r="O12" s="227"/>
      <c r="P12" s="227"/>
      <c r="Q12" s="227"/>
      <c r="R12" s="227"/>
      <c r="S12" s="227"/>
      <c r="T12" s="227"/>
      <c r="U12" s="227"/>
      <c r="V12" s="227"/>
      <c r="W12" s="227"/>
      <c r="X12" s="227"/>
      <c r="Y12" s="227"/>
    </row>
    <row r="13" spans="6:25">
      <c r="F13" s="227"/>
      <c r="G13" s="227"/>
      <c r="H13" s="227"/>
      <c r="I13" s="227"/>
      <c r="J13" s="227"/>
      <c r="K13" s="227"/>
      <c r="L13" s="227"/>
      <c r="M13" s="227"/>
      <c r="N13" s="227"/>
      <c r="O13" s="227"/>
      <c r="P13" s="227"/>
      <c r="Q13" s="227"/>
      <c r="R13" s="227"/>
      <c r="S13" s="227"/>
      <c r="T13" s="227"/>
      <c r="U13" s="227"/>
      <c r="V13" s="227"/>
      <c r="W13" s="227"/>
      <c r="X13" s="227"/>
      <c r="Y13" s="227"/>
    </row>
    <row r="14" spans="6:25">
      <c r="H14" s="227"/>
      <c r="I14" s="227"/>
      <c r="J14" s="227"/>
    </row>
    <row r="15" spans="6:25">
      <c r="H15" s="227"/>
      <c r="I15" s="233"/>
      <c r="J15" s="231"/>
      <c r="K15" s="227"/>
      <c r="L15" s="227"/>
    </row>
    <row r="16" spans="6:25">
      <c r="H16" s="227"/>
      <c r="I16" s="232"/>
      <c r="J16" s="231"/>
      <c r="K16" s="227"/>
      <c r="L16" s="227"/>
    </row>
    <row r="17" spans="8:12">
      <c r="H17" s="227"/>
      <c r="I17" s="232"/>
      <c r="J17" s="227"/>
      <c r="K17" s="227"/>
      <c r="L17" s="227"/>
    </row>
    <row r="18" spans="8:12">
      <c r="H18" s="227"/>
      <c r="I18" s="232"/>
      <c r="J18" s="227"/>
      <c r="K18" s="227"/>
      <c r="L18" s="227"/>
    </row>
    <row r="19" spans="8:12">
      <c r="H19" s="227"/>
      <c r="I19" s="227"/>
      <c r="J19" s="227"/>
      <c r="K19" s="227"/>
      <c r="L19" s="227"/>
    </row>
    <row r="20" spans="8:12">
      <c r="I20" s="227"/>
      <c r="J20" s="227"/>
      <c r="K20" s="227"/>
      <c r="L20" s="227"/>
    </row>
    <row r="21" spans="8:12">
      <c r="I21" s="227"/>
      <c r="J21" s="227"/>
      <c r="K21" s="227"/>
      <c r="L21" s="227"/>
    </row>
    <row r="22" spans="8:12">
      <c r="I22" s="227"/>
      <c r="J22" s="227"/>
      <c r="K22" s="227"/>
      <c r="L22" s="227"/>
    </row>
    <row r="23" spans="8:12">
      <c r="I23" s="227"/>
      <c r="J23" s="227"/>
      <c r="K23" s="227"/>
      <c r="L23" s="227"/>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Koondtabel</vt:lpstr>
      <vt:lpstr>Eesmärgid, meetmed ja tegevused</vt:lpstr>
      <vt:lpstr>Lühendid ja vastutajad</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EKUK;Timo Uustal;Igor Miilvee</dc:creator>
  <cp:lastModifiedBy>Kerli</cp:lastModifiedBy>
  <cp:lastPrinted>2015-12-04T13:26:37Z</cp:lastPrinted>
  <dcterms:created xsi:type="dcterms:W3CDTF">2015-10-27T10:05:59Z</dcterms:created>
  <dcterms:modified xsi:type="dcterms:W3CDTF">2017-01-06T11:53:37Z</dcterms:modified>
</cp:coreProperties>
</file>